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https://enerteamtn-my.sharepoint.com/personal/o_marzouk_enerteam_tn/Documents/Bureau/Othman/ITIE/02- Tchad/ITIE Tchad 2022/04- Rapport/Final/"/>
    </mc:Choice>
  </mc:AlternateContent>
  <xr:revisionPtr revIDLastSave="972" documentId="8_{AD41548A-DD0F-4F8C-8854-4A6B9861A617}" xr6:coauthVersionLast="47" xr6:coauthVersionMax="47" xr10:uidLastSave="{7B0E4D25-C0CB-4977-B48F-7E49E2A944C7}"/>
  <bookViews>
    <workbookView xWindow="28680" yWindow="-120" windowWidth="29040" windowHeight="15840" tabRatio="769" xr2:uid="{00000000-000D-0000-FFFF-FFFF00000000}"/>
  </bookViews>
  <sheets>
    <sheet name="Sommaire" sheetId="1" r:id="rId1"/>
    <sheet name="1" sheetId="2" r:id="rId2"/>
    <sheet name="2" sheetId="4" r:id="rId3"/>
    <sheet name="3" sheetId="5" r:id="rId4"/>
    <sheet name="4" sheetId="6" r:id="rId5"/>
    <sheet name="5" sheetId="7" r:id="rId6"/>
    <sheet name="6" sheetId="10" r:id="rId7"/>
    <sheet name="7" sheetId="13" r:id="rId8"/>
    <sheet name="8" sheetId="14" r:id="rId9"/>
    <sheet name="9" sheetId="15" r:id="rId10"/>
    <sheet name="10" sheetId="18" r:id="rId11"/>
    <sheet name="11" sheetId="19" r:id="rId12"/>
    <sheet name="12" sheetId="11" r:id="rId13"/>
    <sheet name="13" sheetId="20" r:id="rId14"/>
    <sheet name="14" sheetId="21" r:id="rId15"/>
    <sheet name="15" sheetId="22" r:id="rId16"/>
    <sheet name="16" sheetId="23" r:id="rId17"/>
    <sheet name="17" sheetId="9" r:id="rId18"/>
    <sheet name="18" sheetId="8" r:id="rId19"/>
    <sheet name="19" sheetId="26" r:id="rId20"/>
    <sheet name="20" sheetId="25" r:id="rId21"/>
    <sheet name="21" sheetId="27" r:id="rId22"/>
    <sheet name="22" sheetId="28" r:id="rId23"/>
    <sheet name="23" sheetId="29" r:id="rId24"/>
    <sheet name="24" sheetId="35" r:id="rId25"/>
    <sheet name="25" sheetId="31" r:id="rId26"/>
    <sheet name="26" sheetId="32" r:id="rId27"/>
    <sheet name="27" sheetId="33" r:id="rId28"/>
  </sheets>
  <definedNames>
    <definedName name="_xlnm._FilterDatabase" localSheetId="25" hidden="1">'25'!$B$5:$E$162</definedName>
    <definedName name="_xlnm._FilterDatabase" localSheetId="26" hidden="1">'26'!$B$5:$E$63</definedName>
    <definedName name="_xlnm._FilterDatabase" localSheetId="3" hidden="1">'3'!$A$5:$N$76</definedName>
    <definedName name="_xlnm._FilterDatabase" localSheetId="5" hidden="1">'5'!$A$5:$N$107</definedName>
    <definedName name="_xlnm._FilterDatabase" localSheetId="6" hidden="1">'6'!$A$5:$N$386</definedName>
    <definedName name="_xlnm._FilterDatabase" localSheetId="9" hidden="1">'9'!$A$5:$S$131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0" i="23" l="1"/>
  <c r="I50" i="23"/>
  <c r="G48" i="23"/>
  <c r="E48" i="23"/>
  <c r="G47" i="23"/>
  <c r="E47" i="23"/>
  <c r="E31" i="23"/>
  <c r="E15" i="23"/>
  <c r="E42" i="23"/>
  <c r="E133" i="33"/>
  <c r="E165" i="32"/>
  <c r="P133" i="15"/>
  <c r="M133" i="15"/>
  <c r="G133" i="15"/>
  <c r="F55" i="22" l="1"/>
  <c r="G55" i="22"/>
  <c r="E55" i="22"/>
  <c r="G51" i="22"/>
  <c r="G50" i="22"/>
  <c r="N29" i="26"/>
  <c r="M29" i="26"/>
  <c r="L29" i="26"/>
  <c r="Q29" i="26"/>
  <c r="P29" i="26"/>
  <c r="O29" i="26"/>
  <c r="O23" i="25"/>
  <c r="N23" i="25"/>
  <c r="M23" i="25"/>
  <c r="R23" i="25"/>
  <c r="Q23" i="25"/>
  <c r="P23" i="25"/>
  <c r="I23" i="25"/>
  <c r="G13" i="23"/>
  <c r="E46" i="22"/>
  <c r="I82" i="22" l="1"/>
  <c r="E164" i="31"/>
  <c r="G48" i="22" l="1"/>
  <c r="Z46" i="23" l="1"/>
  <c r="Z44" i="23"/>
  <c r="G47" i="22" l="1"/>
  <c r="E48" i="22"/>
  <c r="J47" i="21" l="1"/>
  <c r="K47" i="21"/>
  <c r="J46" i="21"/>
  <c r="E47" i="21"/>
  <c r="I329" i="29" l="1"/>
  <c r="H329" i="29"/>
  <c r="G329" i="29"/>
  <c r="F329" i="29"/>
  <c r="I312" i="29"/>
  <c r="H312" i="29"/>
  <c r="G312" i="29"/>
  <c r="F312" i="29"/>
  <c r="I295" i="29"/>
  <c r="H295" i="29"/>
  <c r="G295" i="29"/>
  <c r="F295" i="29"/>
  <c r="I278" i="29"/>
  <c r="H278" i="29"/>
  <c r="G278" i="29"/>
  <c r="F278" i="29"/>
  <c r="I261" i="29"/>
  <c r="H261" i="29"/>
  <c r="G261" i="29"/>
  <c r="F261" i="29"/>
  <c r="I244" i="29"/>
  <c r="H244" i="29"/>
  <c r="G244" i="29"/>
  <c r="F244" i="29"/>
  <c r="I227" i="29"/>
  <c r="H227" i="29"/>
  <c r="G227" i="29"/>
  <c r="F227" i="29"/>
  <c r="I210" i="29"/>
  <c r="H210" i="29"/>
  <c r="G210" i="29"/>
  <c r="F210" i="29"/>
  <c r="I193" i="29"/>
  <c r="H193" i="29"/>
  <c r="G193" i="29"/>
  <c r="F193" i="29"/>
  <c r="I176" i="29"/>
  <c r="H176" i="29"/>
  <c r="G176" i="29"/>
  <c r="F176" i="29"/>
  <c r="I159" i="29"/>
  <c r="H159" i="29"/>
  <c r="G159" i="29"/>
  <c r="F159" i="29"/>
  <c r="I142" i="29"/>
  <c r="H142" i="29"/>
  <c r="G142" i="29"/>
  <c r="F142" i="29"/>
  <c r="I125" i="29"/>
  <c r="H125" i="29"/>
  <c r="G125" i="29"/>
  <c r="F125" i="29"/>
  <c r="I108" i="29"/>
  <c r="H108" i="29"/>
  <c r="G108" i="29"/>
  <c r="F108" i="29"/>
  <c r="I91" i="29"/>
  <c r="H91" i="29"/>
  <c r="G91" i="29"/>
  <c r="F91" i="29"/>
  <c r="I74" i="29"/>
  <c r="H74" i="29"/>
  <c r="G74" i="29"/>
  <c r="F74" i="29"/>
  <c r="I57" i="29"/>
  <c r="G57" i="29"/>
  <c r="F57" i="29"/>
  <c r="H52" i="29"/>
  <c r="H51" i="29"/>
  <c r="H50" i="29"/>
  <c r="H49" i="29"/>
  <c r="H44" i="29"/>
  <c r="H43" i="29"/>
  <c r="H42" i="29"/>
  <c r="H41" i="29"/>
  <c r="I40" i="29"/>
  <c r="H40" i="29"/>
  <c r="G40" i="29"/>
  <c r="F40" i="29"/>
  <c r="I23" i="29"/>
  <c r="H23" i="29"/>
  <c r="G23" i="29"/>
  <c r="F23" i="29"/>
  <c r="G24" i="28"/>
  <c r="K24" i="28"/>
  <c r="J24" i="28"/>
  <c r="G8" i="28"/>
  <c r="L16" i="27"/>
  <c r="K16" i="27"/>
  <c r="H10" i="27"/>
  <c r="H8" i="27"/>
  <c r="V44" i="23"/>
  <c r="U44" i="23"/>
  <c r="T44" i="23"/>
  <c r="Y42" i="23"/>
  <c r="F42" i="23"/>
  <c r="J41" i="23"/>
  <c r="K41" i="23" s="1"/>
  <c r="G41" i="23"/>
  <c r="AA41" i="23" s="1"/>
  <c r="J40" i="23"/>
  <c r="K40" i="23" s="1"/>
  <c r="G40" i="23"/>
  <c r="AA40" i="23" s="1"/>
  <c r="J39" i="23"/>
  <c r="K39" i="23" s="1"/>
  <c r="G39" i="23"/>
  <c r="AA39" i="23" s="1"/>
  <c r="J38" i="23"/>
  <c r="K38" i="23" s="1"/>
  <c r="G38" i="23"/>
  <c r="AA38" i="23" s="1"/>
  <c r="J37" i="23"/>
  <c r="K37" i="23" s="1"/>
  <c r="G37" i="23"/>
  <c r="AA37" i="23" s="1"/>
  <c r="P36" i="23"/>
  <c r="P42" i="23" s="1"/>
  <c r="G36" i="23"/>
  <c r="AA36" i="23" s="1"/>
  <c r="Y35" i="23"/>
  <c r="F35" i="23"/>
  <c r="E35" i="23"/>
  <c r="J34" i="23"/>
  <c r="K34" i="23" s="1"/>
  <c r="G34" i="23"/>
  <c r="AA34" i="23" s="1"/>
  <c r="J33" i="23"/>
  <c r="K33" i="23" s="1"/>
  <c r="G33" i="23"/>
  <c r="AA33" i="23" s="1"/>
  <c r="P32" i="23"/>
  <c r="Q32" i="23" s="1"/>
  <c r="Q35" i="23" s="1"/>
  <c r="G32" i="23"/>
  <c r="AA32" i="23" s="1"/>
  <c r="Y31" i="23"/>
  <c r="F31" i="23"/>
  <c r="E44" i="23"/>
  <c r="R30" i="23"/>
  <c r="R31" i="23" s="1"/>
  <c r="G30" i="23"/>
  <c r="AA30" i="23" s="1"/>
  <c r="Y29" i="23"/>
  <c r="F29" i="23"/>
  <c r="E29" i="23"/>
  <c r="P28" i="23"/>
  <c r="Q28" i="23" s="1"/>
  <c r="G28" i="23"/>
  <c r="AA28" i="23" s="1"/>
  <c r="AA27" i="23"/>
  <c r="J27" i="23"/>
  <c r="K27" i="23" s="1"/>
  <c r="G27" i="23"/>
  <c r="J26" i="23"/>
  <c r="K26" i="23" s="1"/>
  <c r="G26" i="23"/>
  <c r="AA26" i="23" s="1"/>
  <c r="P25" i="23"/>
  <c r="P29" i="23" s="1"/>
  <c r="G25" i="23"/>
  <c r="AA25" i="23" s="1"/>
  <c r="J24" i="23"/>
  <c r="K24" i="23" s="1"/>
  <c r="G24" i="23"/>
  <c r="AA24" i="23" s="1"/>
  <c r="Y23" i="23"/>
  <c r="F23" i="23"/>
  <c r="E23" i="23"/>
  <c r="J22" i="23"/>
  <c r="K22" i="23" s="1"/>
  <c r="G22" i="23"/>
  <c r="AA22" i="23" s="1"/>
  <c r="J21" i="23"/>
  <c r="K21" i="23" s="1"/>
  <c r="G21" i="23"/>
  <c r="AA21" i="23" s="1"/>
  <c r="J20" i="23"/>
  <c r="J23" i="23" s="1"/>
  <c r="G20" i="23"/>
  <c r="AA20" i="23" s="1"/>
  <c r="P19" i="23"/>
  <c r="P23" i="23" s="1"/>
  <c r="G19" i="23"/>
  <c r="AA19" i="23" s="1"/>
  <c r="Y18" i="23"/>
  <c r="F18" i="23"/>
  <c r="E18" i="23"/>
  <c r="J17" i="23"/>
  <c r="J18" i="23" s="1"/>
  <c r="G17" i="23"/>
  <c r="AA17" i="23" s="1"/>
  <c r="P16" i="23"/>
  <c r="P18" i="23" s="1"/>
  <c r="G16" i="23"/>
  <c r="AA16" i="23" s="1"/>
  <c r="Y15" i="23"/>
  <c r="F15" i="23"/>
  <c r="S14" i="23"/>
  <c r="S15" i="23" s="1"/>
  <c r="R14" i="23"/>
  <c r="R15" i="23" s="1"/>
  <c r="G14" i="23"/>
  <c r="G15" i="23" s="1"/>
  <c r="AA15" i="23" s="1"/>
  <c r="Y13" i="23"/>
  <c r="F13" i="23"/>
  <c r="E13" i="23"/>
  <c r="P12" i="23"/>
  <c r="Q12" i="23" s="1"/>
  <c r="Q13" i="23" s="1"/>
  <c r="G12" i="23"/>
  <c r="AA12" i="23" s="1"/>
  <c r="AA11" i="23"/>
  <c r="J11" i="23"/>
  <c r="K11" i="23" s="1"/>
  <c r="G11" i="23"/>
  <c r="J10" i="23"/>
  <c r="K10" i="23" s="1"/>
  <c r="G10" i="23"/>
  <c r="AA10" i="23" s="1"/>
  <c r="J9" i="23"/>
  <c r="K9" i="23" s="1"/>
  <c r="G9" i="23"/>
  <c r="AA9" i="23" s="1"/>
  <c r="J8" i="23"/>
  <c r="K8" i="23" s="1"/>
  <c r="G8" i="23"/>
  <c r="AA8" i="23" s="1"/>
  <c r="W7" i="23"/>
  <c r="W44" i="23" s="1"/>
  <c r="Y46" i="22"/>
  <c r="F46" i="22"/>
  <c r="J45" i="22"/>
  <c r="K45" i="22" s="1"/>
  <c r="G45" i="22"/>
  <c r="J44" i="22"/>
  <c r="K44" i="22" s="1"/>
  <c r="G44" i="22"/>
  <c r="J43" i="22"/>
  <c r="G43" i="22"/>
  <c r="Y42" i="22"/>
  <c r="F42" i="22"/>
  <c r="E42" i="22"/>
  <c r="J41" i="22"/>
  <c r="K41" i="22" s="1"/>
  <c r="G41" i="22"/>
  <c r="AA41" i="22" s="1"/>
  <c r="J40" i="22"/>
  <c r="K40" i="22" s="1"/>
  <c r="G40" i="22"/>
  <c r="AA40" i="22" s="1"/>
  <c r="J39" i="22"/>
  <c r="K39" i="22" s="1"/>
  <c r="G39" i="22"/>
  <c r="AA39" i="22" s="1"/>
  <c r="J38" i="22"/>
  <c r="K38" i="22" s="1"/>
  <c r="G38" i="22"/>
  <c r="AA38" i="22" s="1"/>
  <c r="J37" i="22"/>
  <c r="K37" i="22" s="1"/>
  <c r="G37" i="22"/>
  <c r="AA37" i="22" s="1"/>
  <c r="P36" i="22"/>
  <c r="P42" i="22" s="1"/>
  <c r="G36" i="22"/>
  <c r="AA36" i="22" s="1"/>
  <c r="Y35" i="22"/>
  <c r="F35" i="22"/>
  <c r="E35" i="22"/>
  <c r="J34" i="22"/>
  <c r="K34" i="22" s="1"/>
  <c r="G34" i="22"/>
  <c r="AA34" i="22" s="1"/>
  <c r="J33" i="22"/>
  <c r="K33" i="22" s="1"/>
  <c r="K35" i="22" s="1"/>
  <c r="G33" i="22"/>
  <c r="AA33" i="22" s="1"/>
  <c r="AA32" i="22"/>
  <c r="P32" i="22"/>
  <c r="Q32" i="22" s="1"/>
  <c r="Q35" i="22" s="1"/>
  <c r="G32" i="22"/>
  <c r="Y31" i="22"/>
  <c r="F31" i="22"/>
  <c r="E31" i="22"/>
  <c r="R30" i="22"/>
  <c r="R31" i="22" s="1"/>
  <c r="G30" i="22"/>
  <c r="AA30" i="22" s="1"/>
  <c r="Y29" i="22"/>
  <c r="F29" i="22"/>
  <c r="E29" i="22"/>
  <c r="P28" i="22"/>
  <c r="Q28" i="22" s="1"/>
  <c r="G28" i="22"/>
  <c r="AA28" i="22" s="1"/>
  <c r="J27" i="22"/>
  <c r="K27" i="22" s="1"/>
  <c r="G27" i="22"/>
  <c r="AA27" i="22" s="1"/>
  <c r="J26" i="22"/>
  <c r="K26" i="22" s="1"/>
  <c r="G26" i="22"/>
  <c r="AA26" i="22" s="1"/>
  <c r="P25" i="22"/>
  <c r="G25" i="22"/>
  <c r="AA25" i="22" s="1"/>
  <c r="J24" i="22"/>
  <c r="K24" i="22" s="1"/>
  <c r="G24" i="22"/>
  <c r="Y23" i="22"/>
  <c r="F23" i="22"/>
  <c r="E23" i="22"/>
  <c r="J22" i="22"/>
  <c r="K22" i="22" s="1"/>
  <c r="G22" i="22"/>
  <c r="AA22" i="22" s="1"/>
  <c r="J21" i="22"/>
  <c r="K21" i="22" s="1"/>
  <c r="G21" i="22"/>
  <c r="AA21" i="22" s="1"/>
  <c r="J20" i="22"/>
  <c r="G20" i="22"/>
  <c r="AA20" i="22" s="1"/>
  <c r="P19" i="22"/>
  <c r="Q19" i="22" s="1"/>
  <c r="Q23" i="22" s="1"/>
  <c r="G19" i="22"/>
  <c r="AA19" i="22" s="1"/>
  <c r="Y18" i="22"/>
  <c r="F18" i="22"/>
  <c r="E18" i="22"/>
  <c r="AA17" i="22"/>
  <c r="J17" i="22"/>
  <c r="K17" i="22" s="1"/>
  <c r="K18" i="22" s="1"/>
  <c r="G17" i="22"/>
  <c r="P16" i="22"/>
  <c r="Q16" i="22" s="1"/>
  <c r="Q18" i="22" s="1"/>
  <c r="G16" i="22"/>
  <c r="G18" i="22" s="1"/>
  <c r="Y15" i="22"/>
  <c r="Y48" i="22" s="1"/>
  <c r="F15" i="22"/>
  <c r="E15" i="22"/>
  <c r="R14" i="22"/>
  <c r="R15" i="22" s="1"/>
  <c r="G14" i="22"/>
  <c r="G15" i="22" s="1"/>
  <c r="Y13" i="22"/>
  <c r="F13" i="22"/>
  <c r="E13" i="22"/>
  <c r="P12" i="22"/>
  <c r="P13" i="22" s="1"/>
  <c r="G12" i="22"/>
  <c r="AA12" i="22" s="1"/>
  <c r="J11" i="22"/>
  <c r="K11" i="22" s="1"/>
  <c r="G11" i="22"/>
  <c r="AA11" i="22" s="1"/>
  <c r="J10" i="22"/>
  <c r="K10" i="22" s="1"/>
  <c r="G10" i="22"/>
  <c r="AA10" i="22" s="1"/>
  <c r="J9" i="22"/>
  <c r="K9" i="22" s="1"/>
  <c r="G9" i="22"/>
  <c r="AA9" i="22" s="1"/>
  <c r="J8" i="22"/>
  <c r="K8" i="22" s="1"/>
  <c r="G8" i="22"/>
  <c r="G13" i="22" s="1"/>
  <c r="W7" i="22"/>
  <c r="G45" i="21"/>
  <c r="E45" i="21"/>
  <c r="J45" i="21" s="1"/>
  <c r="K44" i="21"/>
  <c r="L44" i="21" s="1"/>
  <c r="J44" i="21"/>
  <c r="K43" i="21"/>
  <c r="L43" i="21" s="1"/>
  <c r="J43" i="21"/>
  <c r="K42" i="21"/>
  <c r="J42" i="21"/>
  <c r="G41" i="21"/>
  <c r="E41" i="21"/>
  <c r="J41" i="21" s="1"/>
  <c r="K40" i="21"/>
  <c r="L40" i="21" s="1"/>
  <c r="J40" i="21"/>
  <c r="K39" i="21"/>
  <c r="L39" i="21" s="1"/>
  <c r="J39" i="21"/>
  <c r="K38" i="21"/>
  <c r="J38" i="21"/>
  <c r="K37" i="21"/>
  <c r="L37" i="21" s="1"/>
  <c r="J37" i="21"/>
  <c r="K36" i="21"/>
  <c r="L36" i="21" s="1"/>
  <c r="J36" i="21"/>
  <c r="Q35" i="21"/>
  <c r="Q41" i="21" s="1"/>
  <c r="J35" i="21"/>
  <c r="G34" i="21"/>
  <c r="E34" i="21"/>
  <c r="K33" i="21"/>
  <c r="L33" i="21" s="1"/>
  <c r="J33" i="21"/>
  <c r="K32" i="21"/>
  <c r="K34" i="21" s="1"/>
  <c r="J32" i="21"/>
  <c r="Q31" i="21"/>
  <c r="Q34" i="21" s="1"/>
  <c r="J31" i="21"/>
  <c r="G30" i="21"/>
  <c r="E30" i="21"/>
  <c r="S29" i="21"/>
  <c r="S30" i="21" s="1"/>
  <c r="J29" i="21"/>
  <c r="G28" i="21"/>
  <c r="E28" i="21"/>
  <c r="J28" i="21" s="1"/>
  <c r="Q27" i="21"/>
  <c r="R27" i="21" s="1"/>
  <c r="J27" i="21"/>
  <c r="L26" i="21"/>
  <c r="K26" i="21"/>
  <c r="J26" i="21"/>
  <c r="K25" i="21"/>
  <c r="L25" i="21" s="1"/>
  <c r="J25" i="21"/>
  <c r="Q24" i="21"/>
  <c r="R24" i="21" s="1"/>
  <c r="J24" i="21"/>
  <c r="K23" i="21"/>
  <c r="K28" i="21" s="1"/>
  <c r="J23" i="21"/>
  <c r="G22" i="21"/>
  <c r="E22" i="21"/>
  <c r="J22" i="21" s="1"/>
  <c r="K21" i="21"/>
  <c r="L21" i="21" s="1"/>
  <c r="J21" i="21"/>
  <c r="K20" i="21"/>
  <c r="L20" i="21" s="1"/>
  <c r="J20" i="21"/>
  <c r="K19" i="21"/>
  <c r="J19" i="21"/>
  <c r="Q18" i="21"/>
  <c r="Q22" i="21" s="1"/>
  <c r="J18" i="21"/>
  <c r="G17" i="21"/>
  <c r="E17" i="21"/>
  <c r="K16" i="21"/>
  <c r="L16" i="21" s="1"/>
  <c r="L17" i="21" s="1"/>
  <c r="J16" i="21"/>
  <c r="Q15" i="21"/>
  <c r="R15" i="21" s="1"/>
  <c r="R17" i="21" s="1"/>
  <c r="J15" i="21"/>
  <c r="G14" i="21"/>
  <c r="E14" i="21"/>
  <c r="J14" i="21" s="1"/>
  <c r="S13" i="21"/>
  <c r="T13" i="21" s="1"/>
  <c r="T14" i="21" s="1"/>
  <c r="J13" i="21"/>
  <c r="Q12" i="21"/>
  <c r="G12" i="21"/>
  <c r="E12" i="21"/>
  <c r="Q11" i="21"/>
  <c r="R11" i="21" s="1"/>
  <c r="R12" i="21" s="1"/>
  <c r="L11" i="21"/>
  <c r="J11" i="21"/>
  <c r="K10" i="21"/>
  <c r="L10" i="21" s="1"/>
  <c r="J10" i="21"/>
  <c r="K9" i="21"/>
  <c r="L9" i="21" s="1"/>
  <c r="J9" i="21"/>
  <c r="K8" i="21"/>
  <c r="L8" i="21" s="1"/>
  <c r="J8" i="21"/>
  <c r="K7" i="21"/>
  <c r="L7" i="21" s="1"/>
  <c r="J7" i="21"/>
  <c r="E26" i="20"/>
  <c r="G25" i="20" s="1"/>
  <c r="F25" i="20"/>
  <c r="I25" i="20" s="1"/>
  <c r="J24" i="20"/>
  <c r="H24" i="20"/>
  <c r="G24" i="20"/>
  <c r="F24" i="20"/>
  <c r="I24" i="20" s="1"/>
  <c r="J23" i="20"/>
  <c r="H23" i="20"/>
  <c r="G23" i="20"/>
  <c r="F23" i="20"/>
  <c r="J22" i="20"/>
  <c r="H22" i="20"/>
  <c r="F22" i="20"/>
  <c r="J21" i="20"/>
  <c r="H21" i="20"/>
  <c r="G21" i="20"/>
  <c r="F21" i="20"/>
  <c r="J20" i="20"/>
  <c r="H20" i="20"/>
  <c r="G20" i="20"/>
  <c r="F20" i="20"/>
  <c r="I20" i="20" s="1"/>
  <c r="J19" i="20"/>
  <c r="H19" i="20"/>
  <c r="G19" i="20"/>
  <c r="F19" i="20"/>
  <c r="I19" i="20" s="1"/>
  <c r="J18" i="20"/>
  <c r="H18" i="20"/>
  <c r="G18" i="20"/>
  <c r="F18" i="20"/>
  <c r="I18" i="20" s="1"/>
  <c r="J17" i="20"/>
  <c r="H17" i="20"/>
  <c r="G17" i="20"/>
  <c r="F17" i="20"/>
  <c r="I17" i="20" s="1"/>
  <c r="J16" i="20"/>
  <c r="H16" i="20"/>
  <c r="G16" i="20"/>
  <c r="F16" i="20"/>
  <c r="I16" i="20" s="1"/>
  <c r="J15" i="20"/>
  <c r="H15" i="20"/>
  <c r="G15" i="20"/>
  <c r="F15" i="20"/>
  <c r="J14" i="20"/>
  <c r="H14" i="20"/>
  <c r="G14" i="20"/>
  <c r="F14" i="20"/>
  <c r="I14" i="20" s="1"/>
  <c r="I13" i="20"/>
  <c r="H13" i="20"/>
  <c r="G13" i="20"/>
  <c r="F13" i="20"/>
  <c r="I12" i="20"/>
  <c r="H12" i="20"/>
  <c r="G12" i="20"/>
  <c r="F12" i="20"/>
  <c r="J12" i="20" s="1"/>
  <c r="I11" i="20"/>
  <c r="H11" i="20"/>
  <c r="G11" i="20"/>
  <c r="F11" i="20"/>
  <c r="J11" i="20" s="1"/>
  <c r="I10" i="20"/>
  <c r="H10" i="20"/>
  <c r="G10" i="20"/>
  <c r="F10" i="20"/>
  <c r="J10" i="20" s="1"/>
  <c r="I9" i="20"/>
  <c r="H9" i="20"/>
  <c r="G9" i="20"/>
  <c r="F9" i="20"/>
  <c r="J9" i="20" s="1"/>
  <c r="I8" i="20"/>
  <c r="H8" i="20"/>
  <c r="G8" i="20"/>
  <c r="F8" i="20"/>
  <c r="J8" i="20" s="1"/>
  <c r="I7" i="20"/>
  <c r="H7" i="20"/>
  <c r="G7" i="20"/>
  <c r="F7" i="20"/>
  <c r="G42" i="23" l="1"/>
  <c r="AA42" i="23" s="1"/>
  <c r="K18" i="20"/>
  <c r="L18" i="20" s="1"/>
  <c r="J30" i="21"/>
  <c r="J23" i="22"/>
  <c r="P23" i="22"/>
  <c r="H16" i="27"/>
  <c r="J12" i="21"/>
  <c r="K22" i="21"/>
  <c r="J35" i="22"/>
  <c r="G46" i="22"/>
  <c r="K35" i="23"/>
  <c r="S30" i="22"/>
  <c r="S31" i="22" s="1"/>
  <c r="AA18" i="22"/>
  <c r="K12" i="21"/>
  <c r="J42" i="22"/>
  <c r="J35" i="23"/>
  <c r="H57" i="29"/>
  <c r="AA13" i="22"/>
  <c r="K20" i="22"/>
  <c r="K23" i="22" s="1"/>
  <c r="G42" i="22"/>
  <c r="AA42" i="22" s="1"/>
  <c r="AA15" i="22"/>
  <c r="P18" i="22"/>
  <c r="G29" i="22"/>
  <c r="AA29" i="22" s="1"/>
  <c r="G31" i="22"/>
  <c r="AA31" i="22" s="1"/>
  <c r="K42" i="22"/>
  <c r="AA8" i="22"/>
  <c r="S14" i="22"/>
  <c r="S15" i="22" s="1"/>
  <c r="AA24" i="22"/>
  <c r="Q36" i="22"/>
  <c r="Q42" i="22" s="1"/>
  <c r="AA16" i="22"/>
  <c r="G35" i="22"/>
  <c r="AA35" i="22" s="1"/>
  <c r="J29" i="22"/>
  <c r="P29" i="22"/>
  <c r="J46" i="22"/>
  <c r="G18" i="23"/>
  <c r="AA18" i="23" s="1"/>
  <c r="S30" i="23"/>
  <c r="S31" i="23" s="1"/>
  <c r="Q36" i="23"/>
  <c r="Q42" i="23" s="1"/>
  <c r="K17" i="23"/>
  <c r="K18" i="23" s="1"/>
  <c r="K20" i="23"/>
  <c r="K23" i="23" s="1"/>
  <c r="J42" i="23"/>
  <c r="J29" i="23"/>
  <c r="K42" i="23"/>
  <c r="K13" i="23"/>
  <c r="K29" i="23"/>
  <c r="J13" i="23"/>
  <c r="AA14" i="23"/>
  <c r="Q25" i="23"/>
  <c r="Q29" i="23" s="1"/>
  <c r="G29" i="23"/>
  <c r="AA29" i="23" s="1"/>
  <c r="G35" i="23"/>
  <c r="AA35" i="23" s="1"/>
  <c r="Q16" i="23"/>
  <c r="Q18" i="23" s="1"/>
  <c r="Q19" i="23"/>
  <c r="Q23" i="23" s="1"/>
  <c r="G23" i="23"/>
  <c r="AA23" i="23" s="1"/>
  <c r="P35" i="23"/>
  <c r="P13" i="23"/>
  <c r="G31" i="23"/>
  <c r="AA31" i="23" s="1"/>
  <c r="K13" i="22"/>
  <c r="K29" i="22"/>
  <c r="J13" i="22"/>
  <c r="AA14" i="22"/>
  <c r="Q25" i="22"/>
  <c r="Q29" i="22" s="1"/>
  <c r="Q12" i="22"/>
  <c r="Q13" i="22" s="1"/>
  <c r="K43" i="22"/>
  <c r="K46" i="22" s="1"/>
  <c r="J18" i="22"/>
  <c r="G23" i="22"/>
  <c r="AA23" i="22" s="1"/>
  <c r="P35" i="22"/>
  <c r="K41" i="21"/>
  <c r="K45" i="21"/>
  <c r="L19" i="21"/>
  <c r="L22" i="21" s="1"/>
  <c r="L32" i="21"/>
  <c r="L34" i="21" s="1"/>
  <c r="L23" i="21"/>
  <c r="L28" i="21" s="1"/>
  <c r="Q17" i="21"/>
  <c r="S14" i="21"/>
  <c r="R28" i="21"/>
  <c r="J34" i="21"/>
  <c r="S47" i="21"/>
  <c r="L12" i="21"/>
  <c r="R31" i="21"/>
  <c r="R34" i="21" s="1"/>
  <c r="R35" i="21"/>
  <c r="R41" i="21" s="1"/>
  <c r="K17" i="21"/>
  <c r="L38" i="21"/>
  <c r="L41" i="21" s="1"/>
  <c r="L47" i="21" s="1"/>
  <c r="L42" i="21"/>
  <c r="L45" i="21" s="1"/>
  <c r="R18" i="21"/>
  <c r="R22" i="21" s="1"/>
  <c r="J17" i="21"/>
  <c r="T29" i="21"/>
  <c r="T30" i="21" s="1"/>
  <c r="T47" i="21" s="1"/>
  <c r="Q28" i="21"/>
  <c r="J25" i="20"/>
  <c r="K11" i="20"/>
  <c r="L11" i="20" s="1"/>
  <c r="K8" i="20"/>
  <c r="L8" i="20" s="1"/>
  <c r="K17" i="20"/>
  <c r="L17" i="20" s="1"/>
  <c r="K19" i="20"/>
  <c r="L19" i="20" s="1"/>
  <c r="K12" i="20"/>
  <c r="L12" i="20" s="1"/>
  <c r="H25" i="20"/>
  <c r="K25" i="20" s="1"/>
  <c r="L25" i="20" s="1"/>
  <c r="K10" i="20"/>
  <c r="L10" i="20" s="1"/>
  <c r="K16" i="20"/>
  <c r="L16" i="20" s="1"/>
  <c r="K9" i="20"/>
  <c r="L9" i="20" s="1"/>
  <c r="K20" i="20"/>
  <c r="L20" i="20" s="1"/>
  <c r="K24" i="20"/>
  <c r="L24" i="20" s="1"/>
  <c r="G22" i="20"/>
  <c r="I15" i="20"/>
  <c r="K15" i="20" s="1"/>
  <c r="L15" i="20" s="1"/>
  <c r="I21" i="20"/>
  <c r="K21" i="20" s="1"/>
  <c r="L21" i="20" s="1"/>
  <c r="J13" i="20"/>
  <c r="K13" i="20" s="1"/>
  <c r="L13" i="20" s="1"/>
  <c r="K14" i="20"/>
  <c r="L14" i="20" s="1"/>
  <c r="F26" i="20"/>
  <c r="I23" i="20"/>
  <c r="K23" i="20" s="1"/>
  <c r="L23" i="20" s="1"/>
  <c r="J7" i="20"/>
  <c r="AA13" i="23" l="1"/>
  <c r="G44" i="23"/>
  <c r="Q47" i="21"/>
  <c r="R47" i="21"/>
  <c r="J26" i="20"/>
  <c r="I22" i="20"/>
  <c r="K22" i="20" s="1"/>
  <c r="L22" i="20" s="1"/>
  <c r="H26" i="20"/>
  <c r="G26" i="20"/>
  <c r="K7" i="20"/>
  <c r="I26" i="20" l="1"/>
  <c r="K26" i="20"/>
  <c r="L7" i="20"/>
  <c r="L26" i="20" s="1"/>
  <c r="B1135" i="11" l="1"/>
  <c r="D1119" i="11"/>
  <c r="C1119" i="11"/>
  <c r="B1119" i="11"/>
  <c r="G1107" i="11"/>
  <c r="F1107" i="11"/>
  <c r="E1107" i="11"/>
  <c r="E1087" i="11"/>
  <c r="D1087" i="11"/>
  <c r="E1081" i="11"/>
  <c r="D1081" i="11"/>
  <c r="B1081" i="11"/>
  <c r="G1057" i="11"/>
  <c r="AA1057" i="11" s="1"/>
  <c r="G1056" i="11"/>
  <c r="AA1056" i="11" s="1"/>
  <c r="G1055" i="11"/>
  <c r="AA1055" i="11" s="1"/>
  <c r="G1054" i="11"/>
  <c r="AA1054" i="11" s="1"/>
  <c r="G1053" i="11"/>
  <c r="AA1053" i="11" s="1"/>
  <c r="G1052" i="11"/>
  <c r="AA1052" i="11" s="1"/>
  <c r="G1051" i="11"/>
  <c r="AA1051" i="11" s="1"/>
  <c r="G1050" i="11"/>
  <c r="AA1050" i="11" s="1"/>
  <c r="G1049" i="11"/>
  <c r="AA1049" i="11" s="1"/>
  <c r="G1048" i="11"/>
  <c r="AA1048" i="11" s="1"/>
  <c r="G1047" i="11"/>
  <c r="AA1047" i="11" s="1"/>
  <c r="G1046" i="11"/>
  <c r="AA1046" i="11" s="1"/>
  <c r="G1045" i="11"/>
  <c r="AA1045" i="11" s="1"/>
  <c r="G1044" i="11"/>
  <c r="AA1044" i="11" s="1"/>
  <c r="G1043" i="11"/>
  <c r="AA1043" i="11" s="1"/>
  <c r="G1042" i="11"/>
  <c r="AA1042" i="11" s="1"/>
  <c r="G1041" i="11"/>
  <c r="AA1041" i="11" s="1"/>
  <c r="G1040" i="11"/>
  <c r="AA1040" i="11" s="1"/>
  <c r="G1039" i="11"/>
  <c r="AA1039" i="11" s="1"/>
  <c r="G1038" i="11"/>
  <c r="AA1038" i="11" s="1"/>
  <c r="G1037" i="11"/>
  <c r="AA1037" i="11" s="1"/>
  <c r="G1036" i="11"/>
  <c r="AA1036" i="11" s="1"/>
  <c r="G1035" i="11"/>
  <c r="AA1035" i="11" s="1"/>
  <c r="G1034" i="11"/>
  <c r="AA1034" i="11" s="1"/>
  <c r="G1033" i="11"/>
  <c r="AA1033" i="11" s="1"/>
  <c r="G1032" i="11"/>
  <c r="AA1032" i="11" s="1"/>
  <c r="G1031" i="11"/>
  <c r="AA1031" i="11" s="1"/>
  <c r="G1030" i="11"/>
  <c r="AA1030" i="11" s="1"/>
  <c r="G1029" i="11"/>
  <c r="AA1029" i="11" s="1"/>
  <c r="G1028" i="11"/>
  <c r="AA1028" i="11" s="1"/>
  <c r="G1027" i="11"/>
  <c r="AA1027" i="11" s="1"/>
  <c r="G1026" i="11"/>
  <c r="AA1026" i="11" s="1"/>
  <c r="G1025" i="11"/>
  <c r="AA1025" i="11" s="1"/>
  <c r="J1018" i="11"/>
  <c r="J1017" i="11"/>
  <c r="J1016" i="11"/>
  <c r="J1015" i="11"/>
  <c r="J1014" i="11"/>
  <c r="J1013" i="11"/>
  <c r="J1012" i="11"/>
  <c r="J1011" i="11"/>
  <c r="J1010" i="11"/>
  <c r="J1009" i="11"/>
  <c r="J1008" i="11"/>
  <c r="J1007" i="11"/>
  <c r="J1006" i="11"/>
  <c r="J1005" i="11"/>
  <c r="J1004" i="11"/>
  <c r="J1003" i="11"/>
  <c r="J1002" i="11"/>
  <c r="J1001" i="11"/>
  <c r="J1000" i="11"/>
  <c r="J999" i="11"/>
  <c r="J998" i="11"/>
  <c r="J997" i="11"/>
  <c r="J996" i="11"/>
  <c r="J995" i="11"/>
  <c r="J994" i="11"/>
  <c r="J993" i="11"/>
  <c r="J992" i="11"/>
  <c r="J991" i="11"/>
  <c r="J990" i="11"/>
  <c r="J989" i="11"/>
  <c r="J988" i="11"/>
  <c r="J987" i="11"/>
  <c r="J986" i="11"/>
  <c r="I979" i="11"/>
  <c r="H979" i="11"/>
  <c r="G979" i="11"/>
  <c r="F979" i="11"/>
  <c r="E979" i="11"/>
  <c r="D979" i="11"/>
  <c r="J978" i="11"/>
  <c r="J977" i="11"/>
  <c r="J976" i="11"/>
  <c r="J975" i="11"/>
  <c r="J974" i="11"/>
  <c r="J973" i="11"/>
  <c r="J972" i="11"/>
  <c r="J971" i="11"/>
  <c r="J970" i="11"/>
  <c r="J969" i="11"/>
  <c r="J968" i="11"/>
  <c r="J967" i="11"/>
  <c r="J966" i="11"/>
  <c r="J965" i="11"/>
  <c r="J964" i="11"/>
  <c r="J963" i="11"/>
  <c r="J962" i="11"/>
  <c r="J961" i="11"/>
  <c r="J960" i="11"/>
  <c r="J959" i="11"/>
  <c r="J958" i="11"/>
  <c r="J957" i="11"/>
  <c r="J956" i="11"/>
  <c r="J948" i="11"/>
  <c r="I948" i="11"/>
  <c r="H948" i="11"/>
  <c r="G948" i="11"/>
  <c r="F948" i="11"/>
  <c r="E948" i="11"/>
  <c r="D947" i="11"/>
  <c r="D946" i="11"/>
  <c r="D945" i="11"/>
  <c r="D944" i="11"/>
  <c r="D943" i="11"/>
  <c r="D942" i="11"/>
  <c r="D941" i="11"/>
  <c r="D940" i="11"/>
  <c r="D939" i="11"/>
  <c r="D938" i="11"/>
  <c r="D937" i="11"/>
  <c r="D936" i="11"/>
  <c r="D935" i="11"/>
  <c r="D934" i="11"/>
  <c r="D933" i="11"/>
  <c r="D932" i="11"/>
  <c r="D931" i="11"/>
  <c r="D930" i="11"/>
  <c r="D929" i="11"/>
  <c r="D928" i="11"/>
  <c r="D927" i="11"/>
  <c r="D926" i="11"/>
  <c r="D925" i="11"/>
  <c r="G835" i="11"/>
  <c r="F835" i="11"/>
  <c r="E835" i="11"/>
  <c r="D835" i="11"/>
  <c r="K800" i="11"/>
  <c r="J800" i="11"/>
  <c r="F800" i="11"/>
  <c r="E800" i="11"/>
  <c r="E766" i="11"/>
  <c r="D766" i="11"/>
  <c r="C766" i="11"/>
  <c r="G731" i="11"/>
  <c r="J514" i="11"/>
  <c r="I514" i="11"/>
  <c r="K495" i="11"/>
  <c r="J495" i="11"/>
  <c r="G495" i="11"/>
  <c r="H468" i="11"/>
  <c r="G468" i="11"/>
  <c r="C468" i="11"/>
  <c r="H453" i="11"/>
  <c r="G453" i="11"/>
  <c r="C453" i="11"/>
  <c r="D388" i="11"/>
  <c r="G355" i="11"/>
  <c r="F355" i="11"/>
  <c r="H323" i="11"/>
  <c r="E323" i="11"/>
  <c r="F290" i="11"/>
  <c r="E290" i="11"/>
  <c r="D290" i="11"/>
  <c r="D259" i="11"/>
  <c r="C259" i="11"/>
  <c r="D1088" i="11" l="1"/>
  <c r="D1090" i="11" s="1"/>
  <c r="D948" i="11"/>
  <c r="E1088" i="11"/>
  <c r="E1090"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8" authorId="0" shapeId="0" xr:uid="{4538C663-7BC2-4243-A937-1B1A5AF87B4C}">
      <text>
        <r>
          <rPr>
            <b/>
            <sz val="9"/>
            <color rgb="FF000000"/>
            <rFont val="Tahoma"/>
            <family val="2"/>
          </rPr>
          <t>Auteur:</t>
        </r>
        <r>
          <rPr>
            <sz val="9"/>
            <color rgb="FF000000"/>
            <rFont val="Tahoma"/>
            <family val="2"/>
          </rPr>
          <t xml:space="preserve">
Les entreprises devraient fournir des détails à propos de leur(s) propriétaire(s) effectif(s) ci-dessous. S’il y a, conformément à la définition de la propriété effective, plus d’un propriétaire, merci de compléter une feuille par propriétaire.</t>
        </r>
      </text>
    </comment>
    <comment ref="C12" authorId="0" shapeId="0" xr:uid="{78E6F2E6-2A0D-4B8F-AAF4-C0CBA4577AD3}">
      <text>
        <r>
          <rPr>
            <b/>
            <sz val="9"/>
            <color rgb="FF000000"/>
            <rFont val="Tahoma"/>
            <family val="2"/>
          </rPr>
          <t>Auteur:</t>
        </r>
        <r>
          <rPr>
            <sz val="9"/>
            <color rgb="FF000000"/>
            <rFont val="Tahoma"/>
            <family val="2"/>
          </rPr>
          <t xml:space="preserve">
Conformément à l’Exigence 2.5.2, toute personne politiquement exposée (PPE) doit être identifiée. Le Groupe multipartite doit préciser les obligations en termes de rapportage pour les PPE dans la définition de la propriété réelle ci-dessus.</t>
        </r>
      </text>
    </comment>
    <comment ref="C13" authorId="0" shapeId="0" xr:uid="{32794211-DCAB-45D6-8FD9-2977628E26ED}">
      <text>
        <r>
          <rPr>
            <b/>
            <sz val="9"/>
            <color rgb="FF000000"/>
            <rFont val="Tahoma"/>
            <family val="2"/>
          </rPr>
          <t>Auteur:</t>
        </r>
        <r>
          <rPr>
            <sz val="9"/>
            <color rgb="FF000000"/>
            <rFont val="Tahoma"/>
            <family val="2"/>
          </rPr>
          <t xml:space="preserve">
Ceci pourrait inclure des détails sur le poste public occupé et le rôle, ou toute autre raison pour la désignation PPE</t>
        </r>
      </text>
    </comment>
    <comment ref="H24" authorId="0" shapeId="0" xr:uid="{11BCF307-1334-430B-8B65-38B48562B531}">
      <text>
        <r>
          <rPr>
            <b/>
            <sz val="9"/>
            <color rgb="FF000000"/>
            <rFont val="Tahoma"/>
            <family val="2"/>
          </rPr>
          <t>EITI IS:</t>
        </r>
        <r>
          <rPr>
            <sz val="9"/>
            <color rgb="FF000000"/>
            <rFont val="Tahoma"/>
            <family val="2"/>
          </rPr>
          <t xml:space="preserve">
</t>
        </r>
        <r>
          <rPr>
            <sz val="9"/>
            <color rgb="FF000000"/>
            <rFont val="Tahoma"/>
            <family val="2"/>
          </rPr>
          <t>Doit inclure les chiffres entre [0;1] avec le pourcentage exprimé en décimales. 1.00 indiquant 100% et 0.15 15%.</t>
        </r>
      </text>
    </comment>
    <comment ref="H25" authorId="0" shapeId="0" xr:uid="{5B51053D-6C90-43EF-8909-DDD96E9DD097}">
      <text>
        <r>
          <rPr>
            <b/>
            <sz val="9"/>
            <color rgb="FF000000"/>
            <rFont val="Tahoma"/>
            <family val="2"/>
          </rPr>
          <t>EITI IS:</t>
        </r>
        <r>
          <rPr>
            <sz val="9"/>
            <color rgb="FF000000"/>
            <rFont val="Tahoma"/>
            <family val="2"/>
          </rPr>
          <t xml:space="preserve">
</t>
        </r>
        <r>
          <rPr>
            <sz val="9"/>
            <color rgb="FF000000"/>
            <rFont val="Tahoma"/>
            <family val="2"/>
          </rPr>
          <t>Doit inclure les chiffres entre [0;1] avec le pourcentage exprimé en décimales. 1.00 indiquant 100% et 0.15 15%.</t>
        </r>
      </text>
    </comment>
    <comment ref="H27" authorId="0" shapeId="0" xr:uid="{41A5FA55-766A-4FC9-99C6-4136AA03F5F2}">
      <text>
        <r>
          <rPr>
            <b/>
            <sz val="9"/>
            <color rgb="FF000000"/>
            <rFont val="Tahoma"/>
            <family val="2"/>
          </rPr>
          <t>EITI IS:</t>
        </r>
        <r>
          <rPr>
            <sz val="9"/>
            <color rgb="FF000000"/>
            <rFont val="Tahoma"/>
            <family val="2"/>
          </rPr>
          <t xml:space="preserve">
</t>
        </r>
        <r>
          <rPr>
            <sz val="9"/>
            <color rgb="FF000000"/>
            <rFont val="Tahoma"/>
            <family val="2"/>
          </rPr>
          <t>Doit inclure les chiffres entre [0;1] avec le pourcentage exprimé en décimales. 1.00 indiquant 100% et 0.15 15%.</t>
        </r>
      </text>
    </comment>
    <comment ref="H29" authorId="0" shapeId="0" xr:uid="{DB3690C1-B8E0-460D-AFDC-9A46099F9786}">
      <text>
        <r>
          <rPr>
            <b/>
            <sz val="9"/>
            <color rgb="FF000000"/>
            <rFont val="Tahoma"/>
            <family val="2"/>
          </rPr>
          <t>EITI IS:</t>
        </r>
        <r>
          <rPr>
            <sz val="9"/>
            <color rgb="FF000000"/>
            <rFont val="Tahoma"/>
            <family val="2"/>
          </rPr>
          <t xml:space="preserve">
</t>
        </r>
        <r>
          <rPr>
            <sz val="9"/>
            <color rgb="FF000000"/>
            <rFont val="Tahoma"/>
            <family val="2"/>
          </rPr>
          <t>Doit inclure les chiffres entre [0;1] avec le pourcentage exprimé en décimales. 1.00 indiquant 100% et 0.15 15%.</t>
        </r>
      </text>
    </comment>
    <comment ref="H32" authorId="0" shapeId="0" xr:uid="{8C6ABECF-E947-40E1-922F-6B58DD4DB779}">
      <text>
        <r>
          <rPr>
            <b/>
            <sz val="9"/>
            <color rgb="FF000000"/>
            <rFont val="Tahoma"/>
            <family val="2"/>
          </rPr>
          <t>EITI IS:</t>
        </r>
        <r>
          <rPr>
            <sz val="9"/>
            <color rgb="FF000000"/>
            <rFont val="Tahoma"/>
            <family val="2"/>
          </rPr>
          <t xml:space="preserve">
</t>
        </r>
        <r>
          <rPr>
            <sz val="9"/>
            <color rgb="FF000000"/>
            <rFont val="Tahoma"/>
            <family val="2"/>
          </rPr>
          <t>Doit inclure les chiffres entre [0;1] avec le pourcentage exprimé en décimales. 1.00 indiquant 100% et 0.15 15%.</t>
        </r>
      </text>
    </comment>
    <comment ref="H33" authorId="0" shapeId="0" xr:uid="{A779BF3C-81CC-4123-90FF-9B15DB9AB36D}">
      <text>
        <r>
          <rPr>
            <b/>
            <sz val="9"/>
            <color rgb="FF000000"/>
            <rFont val="Tahoma"/>
            <family val="2"/>
          </rPr>
          <t>EITI IS:</t>
        </r>
        <r>
          <rPr>
            <sz val="9"/>
            <color rgb="FF000000"/>
            <rFont val="Tahoma"/>
            <family val="2"/>
          </rPr>
          <t xml:space="preserve">
</t>
        </r>
        <r>
          <rPr>
            <sz val="9"/>
            <color rgb="FF000000"/>
            <rFont val="Tahoma"/>
            <family val="2"/>
          </rPr>
          <t>Doit inclure les chiffres entre [0;1] avec le pourcentage exprimé en décimales. 1.00 indiquant 100% et 0.15 15%.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F570" authorId="0" shapeId="0" xr:uid="{1D8408D3-7E24-4CED-88FE-7453635E3C30}">
      <text>
        <r>
          <rPr>
            <b/>
            <sz val="9"/>
            <color indexed="81"/>
            <rFont val="Tahoma"/>
            <family val="2"/>
          </rPr>
          <t>Auteur:</t>
        </r>
        <r>
          <rPr>
            <sz val="9"/>
            <color indexed="81"/>
            <rFont val="Tahoma"/>
            <family val="2"/>
          </rPr>
          <t xml:space="preserve">
Compte tenu du volume de l'information à fournir. Prévoir de la communiquer dans une annexe séparément</t>
        </r>
      </text>
    </comment>
    <comment ref="H570" authorId="0" shapeId="0" xr:uid="{EF649D67-DF9D-426C-941E-F95B92FB17E9}">
      <text>
        <r>
          <rPr>
            <b/>
            <sz val="9"/>
            <color indexed="81"/>
            <rFont val="Tahoma"/>
            <family val="2"/>
          </rPr>
          <t>Auteur:</t>
        </r>
        <r>
          <rPr>
            <sz val="9"/>
            <color indexed="81"/>
            <rFont val="Tahoma"/>
            <family val="2"/>
          </rPr>
          <t xml:space="preserve">
Compte tenu du volume de l'information à fournir. Prévoir de la communiquer dans une annexe séparément</t>
        </r>
      </text>
    </comment>
    <comment ref="I570" authorId="0" shapeId="0" xr:uid="{2878C3D1-EE9B-4349-B3DA-3BA04CC3AAFD}">
      <text>
        <r>
          <rPr>
            <b/>
            <sz val="9"/>
            <color indexed="81"/>
            <rFont val="Tahoma"/>
            <family val="2"/>
          </rPr>
          <t>Auteur:</t>
        </r>
        <r>
          <rPr>
            <sz val="9"/>
            <color indexed="81"/>
            <rFont val="Tahoma"/>
            <family val="2"/>
          </rPr>
          <t xml:space="preserve">
Compte tenu du volume de l'information à fournir. Prévoir de la communiquer dans une annexe séparément</t>
        </r>
      </text>
    </comment>
  </commentList>
</comments>
</file>

<file path=xl/sharedStrings.xml><?xml version="1.0" encoding="utf-8"?>
<sst xmlns="http://schemas.openxmlformats.org/spreadsheetml/2006/main" count="11179" uniqueCount="2758">
  <si>
    <t>Consortium
ou Entreprise</t>
  </si>
  <si>
    <t>Accords pétroliers</t>
  </si>
  <si>
    <t>Zone contractuelle (km2)</t>
  </si>
  <si>
    <t>Validité</t>
  </si>
  <si>
    <t>Parties contractuelles</t>
  </si>
  <si>
    <t>Recherche et Exploration</t>
  </si>
  <si>
    <t>Exploitation</t>
  </si>
  <si>
    <t>Durée</t>
  </si>
  <si>
    <t>A l'origine</t>
  </si>
  <si>
    <t>Apres retraits</t>
  </si>
  <si>
    <t>Date de signature</t>
  </si>
  <si>
    <t>recherche ou exploration</t>
  </si>
  <si>
    <t>exploitation</t>
  </si>
  <si>
    <t>Operateur</t>
  </si>
  <si>
    <t>Autres participants</t>
  </si>
  <si>
    <t>Consortium  ESSO,
Petronas et SHT</t>
  </si>
  <si>
    <t>Convention 1988 et annexes</t>
  </si>
  <si>
    <r>
      <t xml:space="preserve">Lac tchad  = </t>
    </r>
    <r>
      <rPr>
        <b/>
        <sz val="8"/>
        <rFont val="Trebuchet MS"/>
        <family val="2"/>
      </rPr>
      <t>24 226,5 km2</t>
    </r>
    <r>
      <rPr>
        <sz val="8"/>
        <rFont val="Trebuchet MS"/>
        <family val="2"/>
      </rPr>
      <t xml:space="preserve"> , Chari nord = </t>
    </r>
    <r>
      <rPr>
        <b/>
        <sz val="8"/>
        <rFont val="Trebuchet MS"/>
        <family val="2"/>
      </rPr>
      <t>18 485 km2</t>
    </r>
    <r>
      <rPr>
        <sz val="8"/>
        <rFont val="Trebuchet MS"/>
        <family val="2"/>
      </rPr>
      <t xml:space="preserve">, Chari sud = </t>
    </r>
    <r>
      <rPr>
        <b/>
        <sz val="8"/>
        <rFont val="Trebuchet MS"/>
        <family val="2"/>
      </rPr>
      <t>61 522 km2</t>
    </r>
  </si>
  <si>
    <r>
      <t xml:space="preserve">Lac tchad  = </t>
    </r>
    <r>
      <rPr>
        <b/>
        <sz val="8"/>
        <rFont val="Trebuchet MS"/>
        <family val="2"/>
      </rPr>
      <t>0 km2</t>
    </r>
    <r>
      <rPr>
        <sz val="8"/>
        <rFont val="Trebuchet MS"/>
        <family val="2"/>
      </rPr>
      <t xml:space="preserve"> , Chari nord = 0</t>
    </r>
    <r>
      <rPr>
        <b/>
        <sz val="8"/>
        <rFont val="Trebuchet MS"/>
        <family val="2"/>
      </rPr>
      <t xml:space="preserve"> km2</t>
    </r>
    <r>
      <rPr>
        <sz val="8"/>
        <rFont val="Trebuchet MS"/>
        <family val="2"/>
      </rPr>
      <t>, Chari sud = 0</t>
    </r>
    <r>
      <rPr>
        <b/>
        <sz val="8"/>
        <rFont val="Trebuchet MS"/>
        <family val="2"/>
      </rPr>
      <t xml:space="preserve"> km2</t>
    </r>
  </si>
  <si>
    <t>n/a</t>
  </si>
  <si>
    <t>Jusqu'a la fin de toute autorisation d'exploitation</t>
  </si>
  <si>
    <t>Esso = 40%</t>
  </si>
  <si>
    <t xml:space="preserve"> Shell, ELF</t>
  </si>
  <si>
    <t>AVENANT N°1</t>
  </si>
  <si>
    <t>AVENANT N°2</t>
  </si>
  <si>
    <t>AVENANT N°3</t>
  </si>
  <si>
    <t>Petronas = 35%;   Chevron= 25%</t>
  </si>
  <si>
    <t>AVENANT N°4</t>
  </si>
  <si>
    <t>AVENANT N°4 bis</t>
  </si>
  <si>
    <t>Petronas = 35%.   SHTPCCL= 25%</t>
  </si>
  <si>
    <t>LOI N° 016, approbation le v'avenant N° 4 à la conv de rech</t>
  </si>
  <si>
    <t>Concession d'Exploitation de Bolobo</t>
  </si>
  <si>
    <t>Concession d'Exploitation de Miandoum</t>
  </si>
  <si>
    <t>Concession d'Exploitation, Mangara</t>
  </si>
  <si>
    <t>Concession d'Exploitation de Nya</t>
  </si>
  <si>
    <t>Concession d'Exploitation de Moundouli</t>
  </si>
  <si>
    <t>APPROBATION VENTE  PARTS CHEVRON</t>
  </si>
  <si>
    <t>Concession d'exploitation KOME (prolongation)</t>
  </si>
  <si>
    <t>186 km2</t>
  </si>
  <si>
    <t>Concession d'exploitation MIANDOUM (prolongation)</t>
  </si>
  <si>
    <t>101 km2</t>
  </si>
  <si>
    <t>Concession d'exploitation BOLOBO (prolongation)</t>
  </si>
  <si>
    <t>53 km2</t>
  </si>
  <si>
    <t>Concession d'exploitation NYA (prolongation)</t>
  </si>
  <si>
    <t>13.13 km2</t>
  </si>
  <si>
    <t>Concession d'exploitation MOUNDOULI (prolongation)</t>
  </si>
  <si>
    <t>74 km2</t>
  </si>
  <si>
    <t xml:space="preserve"> </t>
  </si>
  <si>
    <t>Convention 2004 et annexes</t>
  </si>
  <si>
    <r>
      <t xml:space="preserve">Chari ouest = </t>
    </r>
    <r>
      <rPr>
        <b/>
        <sz val="8"/>
        <rFont val="Trebuchet MS"/>
        <family val="2"/>
      </rPr>
      <t>11 365 km2;</t>
    </r>
    <r>
      <rPr>
        <sz val="8"/>
        <rFont val="Trebuchet MS"/>
        <family val="2"/>
      </rPr>
      <t xml:space="preserve">  Chari est = </t>
    </r>
    <r>
      <rPr>
        <b/>
        <sz val="8"/>
        <rFont val="Trebuchet MS"/>
        <family val="2"/>
      </rPr>
      <t>14 017 km2;</t>
    </r>
    <r>
      <rPr>
        <sz val="8"/>
        <rFont val="Trebuchet MS"/>
        <family val="2"/>
      </rPr>
      <t xml:space="preserve"> Lac tchad = </t>
    </r>
    <r>
      <rPr>
        <b/>
        <sz val="8"/>
        <rFont val="Trebuchet MS"/>
        <family val="2"/>
      </rPr>
      <t>7 087 km2.</t>
    </r>
    <r>
      <rPr>
        <sz val="8"/>
        <rFont val="Trebuchet MS"/>
        <family val="2"/>
      </rPr>
      <t xml:space="preserve">   </t>
    </r>
  </si>
  <si>
    <t xml:space="preserve">Chari ouest = 0 km2;  Chari est = 0 km2; Lac tchad = 0 km2.   </t>
  </si>
  <si>
    <t>Esso Esso = 40%</t>
  </si>
  <si>
    <t>Concssion d'exploiation de Maikiri</t>
  </si>
  <si>
    <t>Concssion d'exploiation de Timbré</t>
  </si>
  <si>
    <t>Concession d'exploitation MAIKIRI (prolongation)</t>
  </si>
  <si>
    <t>15 km2</t>
  </si>
  <si>
    <t>Concession d'exploitation TIMBRE (prolongation)</t>
  </si>
  <si>
    <t>16 km2</t>
  </si>
  <si>
    <t>Consortium CNPC</t>
  </si>
  <si>
    <t>Convention 1999  et annexes</t>
  </si>
  <si>
    <r>
      <t xml:space="preserve">ERDIS = </t>
    </r>
    <r>
      <rPr>
        <b/>
        <sz val="8"/>
        <rFont val="Trebuchet MS"/>
        <family val="2"/>
      </rPr>
      <t>171 000 km2</t>
    </r>
    <r>
      <rPr>
        <sz val="8"/>
        <rFont val="Trebuchet MS"/>
        <family val="2"/>
      </rPr>
      <t xml:space="preserve">  ; Bassin du Lac Tchad =</t>
    </r>
    <r>
      <rPr>
        <b/>
        <sz val="8"/>
        <rFont val="Trebuchet MS"/>
        <family val="2"/>
      </rPr>
      <t>102 640 km2</t>
    </r>
    <r>
      <rPr>
        <sz val="8"/>
        <rFont val="Trebuchet MS"/>
        <family val="2"/>
      </rPr>
      <t xml:space="preserve">;                             Zone du Chari = </t>
    </r>
    <r>
      <rPr>
        <b/>
        <sz val="8"/>
        <rFont val="Trebuchet MS"/>
        <family val="2"/>
      </rPr>
      <t>165 600 km2</t>
    </r>
  </si>
  <si>
    <t>ERDIS = 0 km2  ; Bassin du Lac Tchad = 0 km2;                             Zone du Chari = 0 km2</t>
  </si>
  <si>
    <t>23-fev-24</t>
  </si>
  <si>
    <t>CNPCI = 45%</t>
  </si>
  <si>
    <t>Oriental Energy Resources Limited; Carlton Energy GroupLLC; Trinity GAS Corporation</t>
  </si>
  <si>
    <t>AMENDMENT</t>
  </si>
  <si>
    <t>Cliveden = 45% ;                                                                                        SHT = 10%</t>
  </si>
  <si>
    <t>LOI N° 018, approbation des avenants à la convention</t>
  </si>
  <si>
    <t>Concession d'Exploitation, Rônier</t>
  </si>
  <si>
    <t>86,73 km2</t>
  </si>
  <si>
    <t>Concession d'Exploitation, Mimosa</t>
  </si>
  <si>
    <t>62,8 km2</t>
  </si>
  <si>
    <t>Concession d'Exploitation, Prosopis</t>
  </si>
  <si>
    <t>32,9 km2</t>
  </si>
  <si>
    <t>30-mai-13</t>
  </si>
  <si>
    <t>29-mai-38</t>
  </si>
  <si>
    <t>Concession d'Exploitation, Baobab</t>
  </si>
  <si>
    <t>176,25 km2</t>
  </si>
  <si>
    <t>Concession d'Exploitation, Raphia</t>
  </si>
  <si>
    <t>191 km2</t>
  </si>
  <si>
    <t>Concession d'Exploitation, Daniela</t>
  </si>
  <si>
    <t>152 km2</t>
  </si>
  <si>
    <t>Concession d'Exploitation, Lanea</t>
  </si>
  <si>
    <t>127 km2</t>
  </si>
  <si>
    <t>Convention 2002  et annexes</t>
  </si>
  <si>
    <t>CPP 2014</t>
  </si>
  <si>
    <r>
      <t xml:space="preserve">Lac Tchad= </t>
    </r>
    <r>
      <rPr>
        <b/>
        <sz val="8"/>
        <rFont val="Trebuchet MS"/>
        <family val="2"/>
      </rPr>
      <t>13 002 km2</t>
    </r>
    <r>
      <rPr>
        <sz val="8"/>
        <rFont val="Trebuchet MS"/>
        <family val="2"/>
      </rPr>
      <t xml:space="preserve">;                               Doseo et Salamat = </t>
    </r>
    <r>
      <rPr>
        <b/>
        <sz val="8"/>
        <rFont val="Trebuchet MS"/>
        <family val="2"/>
      </rPr>
      <t>15 679 km2</t>
    </r>
    <r>
      <rPr>
        <sz val="8"/>
        <rFont val="Trebuchet MS"/>
        <family val="2"/>
      </rPr>
      <t xml:space="preserve">;                                   Madiago= </t>
    </r>
    <r>
      <rPr>
        <b/>
        <sz val="8"/>
        <rFont val="Trebuchet MS"/>
        <family val="2"/>
      </rPr>
      <t xml:space="preserve">7 864 km2;                                                </t>
    </r>
    <r>
      <rPr>
        <sz val="8"/>
        <rFont val="Trebuchet MS"/>
        <family val="2"/>
      </rPr>
      <t>Bongor=</t>
    </r>
    <r>
      <rPr>
        <b/>
        <sz val="8"/>
        <rFont val="Trebuchet MS"/>
        <family val="2"/>
      </rPr>
      <t>26 282 km2</t>
    </r>
    <r>
      <rPr>
        <sz val="8"/>
        <rFont val="Trebuchet MS"/>
        <family val="2"/>
      </rPr>
      <t xml:space="preserve">;                                                   Doba Ouest= </t>
    </r>
    <r>
      <rPr>
        <b/>
        <sz val="8"/>
        <rFont val="Trebuchet MS"/>
        <family val="2"/>
      </rPr>
      <t>6 036 km2</t>
    </r>
    <r>
      <rPr>
        <sz val="8"/>
        <rFont val="Trebuchet MS"/>
        <family val="2"/>
      </rPr>
      <t xml:space="preserve">; </t>
    </r>
  </si>
  <si>
    <t>68.556,29 km2</t>
  </si>
  <si>
    <r>
      <t>CNPCI =</t>
    </r>
    <r>
      <rPr>
        <b/>
        <sz val="8"/>
        <rFont val="Trebuchet MS"/>
        <family val="2"/>
      </rPr>
      <t xml:space="preserve"> 37,50%</t>
    </r>
  </si>
  <si>
    <r>
      <t>Cliveden =</t>
    </r>
    <r>
      <rPr>
        <b/>
        <sz val="8"/>
        <rFont val="Trebuchet MS"/>
        <family val="2"/>
      </rPr>
      <t xml:space="preserve"> 37,50% </t>
    </r>
    <r>
      <rPr>
        <sz val="8"/>
        <rFont val="Trebuchet MS"/>
        <family val="2"/>
      </rPr>
      <t xml:space="preserve">                                                                     SHT =</t>
    </r>
    <r>
      <rPr>
        <b/>
        <sz val="8"/>
        <rFont val="Trebuchet MS"/>
        <family val="2"/>
      </rPr>
      <t xml:space="preserve"> 25%</t>
    </r>
    <r>
      <rPr>
        <sz val="8"/>
        <rFont val="Trebuchet MS"/>
        <family val="2"/>
      </rPr>
      <t>( AEE)</t>
    </r>
  </si>
  <si>
    <t>ANNEXES</t>
  </si>
  <si>
    <t>LOI N° 014, ratification de l'ordonnance N° 003</t>
  </si>
  <si>
    <t>ORDONNANCE N° 003, approbation du CPP</t>
  </si>
  <si>
    <t xml:space="preserve">Concession d'ExploitationAEE RONIER. S </t>
  </si>
  <si>
    <t>101,11 km2</t>
  </si>
  <si>
    <t>Concession d'Exploitation PHOENIX.  S</t>
  </si>
  <si>
    <t>89,76 km2</t>
  </si>
  <si>
    <t>Concession d'Exploitation, MIMOSA.  S</t>
  </si>
  <si>
    <t>35,14 km2</t>
  </si>
  <si>
    <t>Concession d'Exploitation, DELO</t>
  </si>
  <si>
    <t>32,25 km2</t>
  </si>
  <si>
    <t>1-mars-43</t>
  </si>
  <si>
    <t>Concession d'Exploitation BAOBAB CII</t>
  </si>
  <si>
    <t>22,58 km2</t>
  </si>
  <si>
    <t>Concession d'Exploitation BAOBAB CIII</t>
  </si>
  <si>
    <t>9,85 km2</t>
  </si>
  <si>
    <t>Concession d'Exploitation CASSIA N</t>
  </si>
  <si>
    <t>15,76 km2</t>
  </si>
  <si>
    <t>Consortium  OPIC</t>
  </si>
  <si>
    <t>CONVENTION et ANNEXES</t>
  </si>
  <si>
    <r>
      <t xml:space="preserve">Bassin du Lac Tchad I = </t>
    </r>
    <r>
      <rPr>
        <b/>
        <sz val="8"/>
        <rFont val="Trebuchet MS"/>
        <family val="2"/>
      </rPr>
      <t>4 850 km2</t>
    </r>
    <r>
      <rPr>
        <sz val="8"/>
        <rFont val="Trebuchet MS"/>
        <family val="2"/>
      </rPr>
      <t xml:space="preserve">  ;                   Chari sud II =  </t>
    </r>
    <r>
      <rPr>
        <b/>
        <sz val="8"/>
        <rFont val="Trebuchet MS"/>
        <family val="2"/>
      </rPr>
      <t>3 750 km2</t>
    </r>
    <r>
      <rPr>
        <sz val="8"/>
        <rFont val="Trebuchet MS"/>
        <family val="2"/>
      </rPr>
      <t xml:space="preserve">  ;                                   Chari ouest III = </t>
    </r>
    <r>
      <rPr>
        <b/>
        <sz val="8"/>
        <rFont val="Trebuchet MS"/>
        <family val="2"/>
      </rPr>
      <t>4 500 km2</t>
    </r>
    <r>
      <rPr>
        <sz val="8"/>
        <rFont val="Trebuchet MS"/>
        <family val="2"/>
      </rPr>
      <t xml:space="preserve">;                          Concess Oryx = </t>
    </r>
    <r>
      <rPr>
        <b/>
        <sz val="8"/>
        <rFont val="Trebuchet MS"/>
        <family val="2"/>
      </rPr>
      <t>58,858 km2</t>
    </r>
    <r>
      <rPr>
        <sz val="8"/>
        <rFont val="Trebuchet MS"/>
        <family val="2"/>
      </rPr>
      <t xml:space="preserve"> </t>
    </r>
  </si>
  <si>
    <t>6.444,76 km2</t>
  </si>
  <si>
    <t>Exploration</t>
  </si>
  <si>
    <t>OPIC= 35%</t>
  </si>
  <si>
    <t xml:space="preserve"> CEFC Hainan International = 35%          Republique du Tchad= 30%</t>
  </si>
  <si>
    <t>APPROBATION Avenant 1</t>
  </si>
  <si>
    <t>APPROBATION Avenant 2</t>
  </si>
  <si>
    <t>Permis Exclusif de Recherche</t>
  </si>
  <si>
    <t>Recherche</t>
  </si>
  <si>
    <t>Permis Exclusif de Recherche (1er Renouvellement)</t>
  </si>
  <si>
    <t>Permis Exclusif de Recherche (2me Renouvellement)</t>
  </si>
  <si>
    <t>Concession d'Exploitation, ORYX</t>
  </si>
  <si>
    <t>58,868 km2</t>
  </si>
  <si>
    <t>en developpement</t>
  </si>
  <si>
    <t>24-mai-42</t>
  </si>
  <si>
    <t>GRIFFITHS ENERGY
CHAD LTD</t>
  </si>
  <si>
    <t>CPP et annexe</t>
  </si>
  <si>
    <r>
      <t xml:space="preserve">BLOC DE DOSEO= </t>
    </r>
    <r>
      <rPr>
        <b/>
        <sz val="8"/>
        <rFont val="Trebuchet MS"/>
        <family val="2"/>
      </rPr>
      <t>14 200 km2</t>
    </r>
    <r>
      <rPr>
        <sz val="8"/>
        <rFont val="Trebuchet MS"/>
        <family val="2"/>
      </rPr>
      <t xml:space="preserve"> et                   BLOC DE BOROGOP  = </t>
    </r>
    <r>
      <rPr>
        <b/>
        <sz val="8"/>
        <rFont val="Trebuchet MS"/>
        <family val="2"/>
      </rPr>
      <t>8 214</t>
    </r>
    <r>
      <rPr>
        <sz val="8"/>
        <rFont val="Trebuchet MS"/>
        <family val="2"/>
      </rPr>
      <t xml:space="preserve"> km2</t>
    </r>
  </si>
  <si>
    <t>0 km2</t>
  </si>
  <si>
    <r>
      <t xml:space="preserve">Griffiths Energy Chd = 42%                                                       </t>
    </r>
    <r>
      <rPr>
        <u/>
        <sz val="8"/>
        <rFont val="Trebuchet MS"/>
        <family val="2"/>
      </rPr>
      <t xml:space="preserve">Kibea </t>
    </r>
    <r>
      <rPr>
        <sz val="8"/>
        <rFont val="Trebuchet MS"/>
        <family val="2"/>
      </rPr>
      <t xml:space="preserve">: </t>
    </r>
  </si>
  <si>
    <t xml:space="preserve"> Glencore Exploration BOROGOP/DOSEOLTD =33%                                                                                                                    ETAT = 25% ( participat AEE)</t>
  </si>
  <si>
    <t>25-aout-11</t>
  </si>
  <si>
    <t>LOI N° 012</t>
  </si>
  <si>
    <t>ORDONNANCE N° 001</t>
  </si>
  <si>
    <t>Demande de modificaiton du Contrat</t>
  </si>
  <si>
    <t>15-aout-18</t>
  </si>
  <si>
    <t>Autorisation Exclusive de Recherche, BOROGOP</t>
  </si>
  <si>
    <t>25-janv-16</t>
  </si>
  <si>
    <t>AER RENOUVELLEMENT</t>
  </si>
  <si>
    <t>26-janv-2019</t>
  </si>
  <si>
    <t>AEE TRANSFERE A GLENCORE</t>
  </si>
  <si>
    <t>Autorisation Exclusive d'Exploitation KIBEA</t>
  </si>
  <si>
    <t>92,9 km2</t>
  </si>
  <si>
    <t>26-janv-15</t>
  </si>
  <si>
    <t>27-janv-40</t>
  </si>
  <si>
    <t>Petrochad Mangara</t>
  </si>
  <si>
    <t>CPP</t>
  </si>
  <si>
    <r>
      <t>DOB=</t>
    </r>
    <r>
      <rPr>
        <b/>
        <sz val="8"/>
        <rFont val="Trebuchet MS"/>
        <family val="2"/>
      </rPr>
      <t xml:space="preserve">1 446 km2;       </t>
    </r>
    <r>
      <rPr>
        <sz val="8"/>
        <rFont val="Trebuchet MS"/>
        <family val="2"/>
      </rPr>
      <t xml:space="preserve">DOI = </t>
    </r>
    <r>
      <rPr>
        <b/>
        <sz val="8"/>
        <rFont val="Trebuchet MS"/>
        <family val="2"/>
      </rPr>
      <t>1 419 km2</t>
    </r>
  </si>
  <si>
    <t>159,12 km2</t>
  </si>
  <si>
    <r>
      <t xml:space="preserve">PCM  = 42%                             </t>
    </r>
    <r>
      <rPr>
        <u/>
        <sz val="8"/>
        <rFont val="Trebuchet MS"/>
        <family val="2"/>
      </rPr>
      <t xml:space="preserve">Mangara et Badila: et KRIM </t>
    </r>
  </si>
  <si>
    <r>
      <rPr>
        <sz val="8"/>
        <color rgb="FFFF0000"/>
        <rFont val="Trebuchet MS"/>
        <family val="2"/>
      </rPr>
      <t>PERENCO</t>
    </r>
    <r>
      <rPr>
        <sz val="8"/>
        <rFont val="Trebuchet MS"/>
        <family val="2"/>
      </rPr>
      <t>=43%                                                                                 ETAT = 15% ( participat AEE)</t>
    </r>
  </si>
  <si>
    <t>ANNEXE</t>
  </si>
  <si>
    <t>15-fev-15</t>
  </si>
  <si>
    <t xml:space="preserve">PCM =42,00%                                 </t>
  </si>
  <si>
    <r>
      <rPr>
        <sz val="8"/>
        <color rgb="FFFF0000"/>
        <rFont val="Trebuchet MS"/>
        <family val="2"/>
      </rPr>
      <t>PERENCO</t>
    </r>
    <r>
      <rPr>
        <sz val="8"/>
        <rFont val="Trebuchet MS"/>
        <family val="2"/>
      </rPr>
      <t>=33%                                                       ETAT = 25% ( participat AEE)</t>
    </r>
  </si>
  <si>
    <t>LOI N° 012 ratification de l'ordonnance N° 001</t>
  </si>
  <si>
    <t>ORDONNANCE N° 001 approbation des avenants aux CPP</t>
  </si>
  <si>
    <t>Autorisation Exclusive d'Exploitation, BADILA</t>
  </si>
  <si>
    <t>29 km2</t>
  </si>
  <si>
    <t>9-aout-37</t>
  </si>
  <si>
    <t>Autorisation Exclusive d'Exploitation, KRIM</t>
  </si>
  <si>
    <t>51,1 km2</t>
  </si>
  <si>
    <t>28-janv-15</t>
  </si>
  <si>
    <t>Autorisation Exclusive d'Exploitation, MANGARA</t>
  </si>
  <si>
    <t>71 km2</t>
  </si>
  <si>
    <t>31-mai-37</t>
  </si>
  <si>
    <t>Global Petroleum</t>
  </si>
  <si>
    <r>
      <t xml:space="preserve">DOE= </t>
    </r>
    <r>
      <rPr>
        <b/>
        <sz val="8"/>
        <rFont val="Trebuchet MS"/>
        <family val="2"/>
      </rPr>
      <t>1 444 km2</t>
    </r>
    <r>
      <rPr>
        <sz val="8"/>
        <rFont val="Trebuchet MS"/>
        <family val="2"/>
      </rPr>
      <t>;  DOF=</t>
    </r>
    <r>
      <rPr>
        <b/>
        <sz val="8"/>
        <rFont val="Trebuchet MS"/>
        <family val="2"/>
      </rPr>
      <t xml:space="preserve"> 867 km2</t>
    </r>
    <r>
      <rPr>
        <sz val="8"/>
        <rFont val="Trebuchet MS"/>
        <family val="2"/>
      </rPr>
      <t xml:space="preserve">;  DOG= </t>
    </r>
    <r>
      <rPr>
        <b/>
        <sz val="8"/>
        <rFont val="Trebuchet MS"/>
        <family val="2"/>
      </rPr>
      <t>1 010 km2</t>
    </r>
    <r>
      <rPr>
        <sz val="8"/>
        <rFont val="Trebuchet MS"/>
        <family val="2"/>
      </rPr>
      <t xml:space="preserve">; bloc de largeau= </t>
    </r>
    <r>
      <rPr>
        <b/>
        <sz val="8"/>
        <rFont val="Trebuchet MS"/>
        <family val="2"/>
      </rPr>
      <t>23 600km2</t>
    </r>
    <r>
      <rPr>
        <sz val="8"/>
        <rFont val="Trebuchet MS"/>
        <family val="2"/>
      </rPr>
      <t xml:space="preserve"> et  bloc de Djabo =</t>
    </r>
    <r>
      <rPr>
        <b/>
        <sz val="8"/>
        <rFont val="Trebuchet MS"/>
        <family val="2"/>
      </rPr>
      <t>15 890 km2</t>
    </r>
  </si>
  <si>
    <t>19.211 km2</t>
  </si>
  <si>
    <t>6-avr-21</t>
  </si>
  <si>
    <t>Global Petrolrum  = 75%</t>
  </si>
  <si>
    <t>ETAT = 25% (participat AEE)</t>
  </si>
  <si>
    <t>Autorisation Exclusive de Recherche</t>
  </si>
  <si>
    <t>UNITED
HYDRROCARBON CHAD</t>
  </si>
  <si>
    <r>
      <t>bloc LAC TCHAD hors SEDIGUI=</t>
    </r>
    <r>
      <rPr>
        <b/>
        <sz val="8"/>
        <rFont val="Trebuchet MS"/>
        <family val="2"/>
      </rPr>
      <t xml:space="preserve"> 7087 km2</t>
    </r>
    <r>
      <rPr>
        <sz val="8"/>
        <rFont val="Trebuchet MS"/>
        <family val="2"/>
      </rPr>
      <t>;       
       blocs DOC =</t>
    </r>
    <r>
      <rPr>
        <b/>
        <sz val="8"/>
        <rFont val="Trebuchet MS"/>
        <family val="2"/>
      </rPr>
      <t xml:space="preserve"> 1650 km2</t>
    </r>
    <r>
      <rPr>
        <sz val="8"/>
        <rFont val="Trebuchet MS"/>
        <family val="2"/>
      </rPr>
      <t xml:space="preserve">;                                      DOD =  </t>
    </r>
    <r>
      <rPr>
        <b/>
        <sz val="8"/>
        <rFont val="Trebuchet MS"/>
        <family val="2"/>
      </rPr>
      <t>832 km</t>
    </r>
    <r>
      <rPr>
        <sz val="8"/>
        <rFont val="Trebuchet MS"/>
        <family val="2"/>
      </rPr>
      <t xml:space="preserve">2  ,                                                              bloc Largeau III = </t>
    </r>
    <r>
      <rPr>
        <b/>
        <sz val="8"/>
        <rFont val="Trebuchet MS"/>
        <family val="2"/>
      </rPr>
      <t>11810  km2,</t>
    </r>
  </si>
  <si>
    <t>10 653,82 km2</t>
  </si>
  <si>
    <t>UHC</t>
  </si>
  <si>
    <t>ETAT=25% (participat AEE)</t>
  </si>
  <si>
    <t>AER MODIFICATION</t>
  </si>
  <si>
    <t>AER ENOUVELLEMENT</t>
  </si>
  <si>
    <t>Arrêté 004 PT/PMT/MHE/SG/DGTP/DEPT/2023 (Extension de 2 ans à compter du 07/06/2022)</t>
  </si>
  <si>
    <t>Meige International</t>
  </si>
  <si>
    <r>
      <t xml:space="preserve">Bloc LARGEAU = </t>
    </r>
    <r>
      <rPr>
        <b/>
        <sz val="8"/>
        <rFont val="Trebuchet MS"/>
        <family val="2"/>
      </rPr>
      <t>141 859,84 km2</t>
    </r>
  </si>
  <si>
    <t>Meige International= 75%</t>
  </si>
  <si>
    <t xml:space="preserve"> ETAT = 25% ( participat AEE)</t>
  </si>
  <si>
    <t>LOI N° 0042, ratification de l'ordonnance N° 013</t>
  </si>
  <si>
    <t>Autorisation Exlusive de Recherche</t>
  </si>
  <si>
    <t>JIA HE ENRG RES</t>
  </si>
  <si>
    <r>
      <t xml:space="preserve">le Bloc DOA = </t>
    </r>
    <r>
      <rPr>
        <b/>
        <sz val="8"/>
        <rFont val="Trebuchet MS"/>
        <family val="2"/>
      </rPr>
      <t>2 046 Km2</t>
    </r>
  </si>
  <si>
    <t>JIA HE ENRG RES =75%</t>
  </si>
  <si>
    <t>Arrêté 005 PT/PMT/MHE/SG/DGTP/DEPT/2023 (Extention de 2 ans à compter 26/02/2024)</t>
  </si>
  <si>
    <t xml:space="preserve">EWAAH INVESTORS LIMITED </t>
  </si>
  <si>
    <t>Erdis I = 26112 km2, Erdis II =21989 km2, Erdis III =  21 909km2, Erdis IV = 15 570.8 km2, Erdis V =  33 411  km2, Erdis VI = 20 239.2km2 et Erdis VII = 27 931.9km2</t>
  </si>
  <si>
    <t>Mise en demeure 
Résilié en 2021</t>
  </si>
  <si>
    <t xml:space="preserve"> ETAT = 25%</t>
  </si>
  <si>
    <t>Loi N° 0040 bis PR 2019 Portant approbation du CPP EWAAH Investors LTD</t>
  </si>
  <si>
    <t>REGALISPETROLEUM Group
TCA International SA (GTI)</t>
  </si>
  <si>
    <r>
      <t>blocs DOA=</t>
    </r>
    <r>
      <rPr>
        <b/>
        <sz val="8"/>
        <rFont val="Trebuchet MS"/>
        <family val="2"/>
      </rPr>
      <t xml:space="preserve"> 2046 km2</t>
    </r>
    <r>
      <rPr>
        <sz val="8"/>
        <rFont val="Trebuchet MS"/>
        <family val="2"/>
      </rPr>
      <t xml:space="preserve">;                                                          LARGEAU IV = </t>
    </r>
    <r>
      <rPr>
        <b/>
        <sz val="8"/>
        <rFont val="Trebuchet MS"/>
        <family val="2"/>
      </rPr>
      <t>24 540 km2</t>
    </r>
    <r>
      <rPr>
        <sz val="8"/>
        <rFont val="Trebuchet MS"/>
        <family val="2"/>
      </rPr>
      <t xml:space="preserve">   et                                    WD-2008=</t>
    </r>
    <r>
      <rPr>
        <b/>
        <sz val="8"/>
        <rFont val="Trebuchet MS"/>
        <family val="2"/>
      </rPr>
      <t>10 860 km2</t>
    </r>
  </si>
  <si>
    <t>REGALIS PETROLEUM TCHAD LlMITED = 47,50%</t>
  </si>
  <si>
    <r>
      <t xml:space="preserve"> GROUPE TCA INTERNATIONAL S.A  =</t>
    </r>
    <r>
      <rPr>
        <b/>
        <sz val="8"/>
        <rFont val="Trebuchet MS"/>
        <family val="2"/>
      </rPr>
      <t xml:space="preserve"> 27,5%</t>
    </r>
    <r>
      <rPr>
        <sz val="8"/>
        <rFont val="Trebuchet MS"/>
        <family val="2"/>
      </rPr>
      <t>.                                                                                         ETAT =</t>
    </r>
    <r>
      <rPr>
        <b/>
        <sz val="8"/>
        <rFont val="Trebuchet MS"/>
        <family val="2"/>
      </rPr>
      <t xml:space="preserve"> 25%</t>
    </r>
    <r>
      <rPr>
        <sz val="8"/>
        <rFont val="Trebuchet MS"/>
        <family val="2"/>
      </rPr>
      <t xml:space="preserve"> ( participat AEE)</t>
    </r>
  </si>
  <si>
    <t>LOI N° 013, ratification de l'ordonnance N° 002</t>
  </si>
  <si>
    <t>ORDONNANCE N° OO2, approbation de l'avenant N° 001 au CPP</t>
  </si>
  <si>
    <t>AER</t>
  </si>
  <si>
    <t>Lettre de mise en demeure</t>
  </si>
  <si>
    <t>Mise en demeure</t>
  </si>
  <si>
    <t>Lettre de resiliation</t>
  </si>
  <si>
    <t>resilié</t>
  </si>
  <si>
    <t>ERHC Energy</t>
  </si>
  <si>
    <r>
      <rPr>
        <sz val="8"/>
        <rFont val="Trebuchet MS"/>
        <family val="2"/>
      </rPr>
      <t xml:space="preserve">BDS-2008 </t>
    </r>
    <r>
      <rPr>
        <b/>
        <sz val="8"/>
        <rFont val="Trebuchet MS"/>
        <family val="2"/>
      </rPr>
      <t>= 42 380 km2</t>
    </r>
  </si>
  <si>
    <t>BDS-2008 = 0 km2</t>
  </si>
  <si>
    <t>16-mars-17</t>
  </si>
  <si>
    <t>19-avr-17</t>
  </si>
  <si>
    <t xml:space="preserve">Resilié </t>
  </si>
  <si>
    <t>SAS Petroleum</t>
  </si>
  <si>
    <r>
      <rPr>
        <sz val="8"/>
        <rFont val="Trebuchet MS"/>
        <family val="2"/>
      </rPr>
      <t xml:space="preserve">ERDIS IV = </t>
    </r>
    <r>
      <rPr>
        <b/>
        <sz val="8"/>
        <rFont val="Trebuchet MS"/>
        <family val="2"/>
      </rPr>
      <t>15 270 km2</t>
    </r>
  </si>
  <si>
    <r>
      <rPr>
        <sz val="8"/>
        <rFont val="Trebuchet MS"/>
        <family val="2"/>
      </rPr>
      <t xml:space="preserve">ERDIS IV = </t>
    </r>
    <r>
      <rPr>
        <b/>
        <sz val="8"/>
        <rFont val="Trebuchet MS"/>
        <family val="2"/>
      </rPr>
      <t>0 km2</t>
    </r>
  </si>
  <si>
    <t>SAS Petrolrum</t>
  </si>
  <si>
    <t>Resilie</t>
  </si>
  <si>
    <t>PETRA BV</t>
  </si>
  <si>
    <t>VIKING</t>
  </si>
  <si>
    <t>13-mars-12</t>
  </si>
  <si>
    <t>OIL TREK</t>
  </si>
  <si>
    <t>Annexe</t>
  </si>
  <si>
    <t>MONCRIEF</t>
  </si>
  <si>
    <r>
      <t xml:space="preserve">Block Chari sud I = </t>
    </r>
    <r>
      <rPr>
        <b/>
        <sz val="8"/>
        <rFont val="Trebuchet MS"/>
        <family val="2"/>
      </rPr>
      <t>6 217 km2</t>
    </r>
    <r>
      <rPr>
        <sz val="8"/>
        <rFont val="Trebuchet MS"/>
        <family val="2"/>
      </rPr>
      <t xml:space="preserve">;                             50%Block Chari sud II = </t>
    </r>
    <r>
      <rPr>
        <b/>
        <sz val="8"/>
        <rFont val="Trebuchet MS"/>
        <family val="2"/>
      </rPr>
      <t>3 711 km2</t>
    </r>
    <r>
      <rPr>
        <sz val="8"/>
        <rFont val="Trebuchet MS"/>
        <family val="2"/>
      </rPr>
      <t xml:space="preserve">;  et                Erdis III = </t>
    </r>
    <r>
      <rPr>
        <b/>
        <sz val="8"/>
        <rFont val="Trebuchet MS"/>
        <family val="2"/>
      </rPr>
      <t>15 270  km2</t>
    </r>
    <r>
      <rPr>
        <sz val="8"/>
        <rFont val="Trebuchet MS"/>
        <family val="2"/>
      </rPr>
      <t>.</t>
    </r>
  </si>
  <si>
    <r>
      <t>Block Chari sud I = 0</t>
    </r>
    <r>
      <rPr>
        <b/>
        <sz val="8"/>
        <rFont val="Trebuchet MS"/>
        <family val="2"/>
      </rPr>
      <t xml:space="preserve"> km2</t>
    </r>
    <r>
      <rPr>
        <sz val="8"/>
        <rFont val="Trebuchet MS"/>
        <family val="2"/>
      </rPr>
      <t>;  50%Block Chari sud II = 0</t>
    </r>
    <r>
      <rPr>
        <b/>
        <sz val="8"/>
        <rFont val="Trebuchet MS"/>
        <family val="2"/>
      </rPr>
      <t xml:space="preserve"> km2</t>
    </r>
    <r>
      <rPr>
        <sz val="8"/>
        <rFont val="Trebuchet MS"/>
        <family val="2"/>
      </rPr>
      <t>;  et  Erdis III = 0</t>
    </r>
    <r>
      <rPr>
        <b/>
        <sz val="8"/>
        <rFont val="Trebuchet MS"/>
        <family val="2"/>
      </rPr>
      <t xml:space="preserve"> km2</t>
    </r>
    <r>
      <rPr>
        <sz val="8"/>
        <rFont val="Trebuchet MS"/>
        <family val="2"/>
      </rPr>
      <t>.</t>
    </r>
  </si>
  <si>
    <t>LOI N°  0043, ratification de l'ordonnance N° 014</t>
  </si>
  <si>
    <t>SIMBA</t>
  </si>
  <si>
    <t>MASHAK et GLOGOIL</t>
  </si>
  <si>
    <t>CPP 1</t>
  </si>
  <si>
    <r>
      <t>le BIoc BCO III-50% =</t>
    </r>
    <r>
      <rPr>
        <b/>
        <sz val="8"/>
        <rFont val="Trebuchet MS"/>
        <family val="2"/>
      </rPr>
      <t xml:space="preserve"> ?</t>
    </r>
  </si>
  <si>
    <r>
      <t>le BIoc BCO III-50% =</t>
    </r>
    <r>
      <rPr>
        <b/>
        <sz val="8"/>
        <rFont val="Trebuchet MS"/>
        <family val="2"/>
      </rPr>
      <t xml:space="preserve"> 0</t>
    </r>
    <r>
      <rPr>
        <sz val="8"/>
        <rFont val="Trebuchet MS"/>
        <family val="2"/>
      </rPr>
      <t xml:space="preserve"> km2</t>
    </r>
  </si>
  <si>
    <t>MASHAK</t>
  </si>
  <si>
    <t>ANNEXES 1</t>
  </si>
  <si>
    <t>Lettre de reliation</t>
  </si>
  <si>
    <t>resilie</t>
  </si>
  <si>
    <t>CPP 2</t>
  </si>
  <si>
    <r>
      <t>le Bioc BCSII - 50% =</t>
    </r>
    <r>
      <rPr>
        <b/>
        <sz val="8"/>
        <rFont val="Trebuchet MS"/>
        <family val="2"/>
      </rPr>
      <t xml:space="preserve"> 3 711 km2</t>
    </r>
  </si>
  <si>
    <r>
      <t>le Bioc BCSII - 50% =</t>
    </r>
    <r>
      <rPr>
        <b/>
        <sz val="8"/>
        <rFont val="Trebuchet MS"/>
        <family val="2"/>
      </rPr>
      <t xml:space="preserve"> 0 km2</t>
    </r>
  </si>
  <si>
    <t>ANNEXES 2</t>
  </si>
  <si>
    <t>CPP 3</t>
  </si>
  <si>
    <r>
      <t>le Bloc Lac Chad  l-50% =</t>
    </r>
    <r>
      <rPr>
        <b/>
        <sz val="8"/>
        <rFont val="Trebuchet MS"/>
        <family val="2"/>
      </rPr>
      <t xml:space="preserve"> 4 908 km2</t>
    </r>
  </si>
  <si>
    <r>
      <t>le Bloc Lac Chad  l-50% =</t>
    </r>
    <r>
      <rPr>
        <b/>
        <sz val="8"/>
        <rFont val="Trebuchet MS"/>
        <family val="2"/>
      </rPr>
      <t xml:space="preserve"> 0 km2</t>
    </r>
  </si>
  <si>
    <t>ANNEXES 3</t>
  </si>
  <si>
    <t>Annexe 1 - Liste des contrats pétroliers dans le secteur Extractif</t>
  </si>
  <si>
    <t>Annexe 2 - Lettre d'affirmation de la DGTP</t>
  </si>
  <si>
    <t>Denomination</t>
  </si>
  <si>
    <t>Matière</t>
  </si>
  <si>
    <t>Statut</t>
  </si>
  <si>
    <t>Ref</t>
  </si>
  <si>
    <t>Document de référence</t>
  </si>
  <si>
    <t>Type</t>
  </si>
  <si>
    <t>Date Demande</t>
  </si>
  <si>
    <t>Date Deb Exp</t>
  </si>
  <si>
    <t>Date Fin</t>
  </si>
  <si>
    <t>Date Permis</t>
  </si>
  <si>
    <t>Superficie</t>
  </si>
  <si>
    <t>Superficie Actualisee</t>
  </si>
  <si>
    <t>Mise en demeure ou retrait</t>
  </si>
  <si>
    <t>Date Maj</t>
  </si>
  <si>
    <t>La Société CNPCIC</t>
  </si>
  <si>
    <t>Carrière</t>
  </si>
  <si>
    <t>Autorisation expirée</t>
  </si>
  <si>
    <t>ARRETE N° 051 /PCMT/PMT/MMG/SG/DGTM/DC/SEC/2022</t>
  </si>
  <si>
    <t>Arreté N° 051 du 6 mai 2022 portant autorisation d'exploitation d'1 carrière art à CNPCIC (Salamat)(3).pdf</t>
  </si>
  <si>
    <t xml:space="preserve">Autorisation d'Exploitation Artisanale des Substances de Mines et Commercialisat des Produits Extra </t>
  </si>
  <si>
    <t>La Société EKNE AL NASSOUR</t>
  </si>
  <si>
    <t>Or</t>
  </si>
  <si>
    <t>Autorisation en cours</t>
  </si>
  <si>
    <t>ARRETE N° 040 /PR/MMOISG/DGMC/DM/DMA/2020</t>
  </si>
  <si>
    <t>ARRETE N° 040 portant auto d'Explot° art se-meca de l'or à la société EKNE AL NASSOUR Tissi dans le Sila.pdf</t>
  </si>
  <si>
    <t>Monsieur ACHECK YOUNOUS</t>
  </si>
  <si>
    <t>ARRETE N° 041 /PR/MMOISG/DGMC/DM/DMA/2022</t>
  </si>
  <si>
    <t>ARRETE N° 041 Portant Autorisat Exploitat Artisa d Or à Monsieur ACHECK YOUNOUS OUMAR.pdf</t>
  </si>
  <si>
    <t>La Société d'Exploitation Minière de Kouri (SEMIK)</t>
  </si>
  <si>
    <t>ARRETE N° 048/PCMT/PMT/MPME/DGM/DGTM/DMG/DMSII/2022</t>
  </si>
  <si>
    <t>ARRETE N° 048 de 2022 portant AEASM de l'Or à la Sté SEMIK.pdf</t>
  </si>
  <si>
    <t>La Société KESSAYA GROUPE</t>
  </si>
  <si>
    <t>ARRETÉ N° 023 /PCMT/PMT/MMG/SG/DGTM/DGM/SMA/2022</t>
  </si>
  <si>
    <t>ARRETE N° 023  Portant Autorisat d Expoitat Aris d Or à la Sté KESSAYA Groupe(1).pdf</t>
  </si>
  <si>
    <t>ARRETÉ N° 024 /PCMT/PMT/MMG/SG/DGTM/DGM/SMA/2022</t>
  </si>
  <si>
    <t>ARRETE N° 024  Portant Autorisat d Expoitat Aris d Or à la Sté KESSAYA Groupe.pdf</t>
  </si>
  <si>
    <t>La Société AMAR SARL</t>
  </si>
  <si>
    <t>ARRETE N° 072 /PCMT/PMT/MMG/SG/DGTM/DMG/SMA/2022</t>
  </si>
  <si>
    <t>ARRETE N° 072 de 2022 portant AEASM de l'Or à la Sté AMAR(1).pdf</t>
  </si>
  <si>
    <t>ARRETE N° 071 /PCMT/PMT/MMG/SG/DGTM/DMG/SMA/2022</t>
  </si>
  <si>
    <t>ARRETE N° 071 de 2022 portant AEASM de l'Or à la Sté AMAR.pdf</t>
  </si>
  <si>
    <t>La Société ARAB CONTRACTORS</t>
  </si>
  <si>
    <t>ARRETE N° 077/PCMT/PMT/MMG/SG/DGM/DC/SE/22</t>
  </si>
  <si>
    <t>ARRETE N° 077 Portant Autorisat Exploitat Industr carrieres Permanante a la Sté Arab contractor.pdf</t>
  </si>
  <si>
    <t>La Société CGCOC GROUP</t>
  </si>
  <si>
    <t>ARRETE N° 043 /PCMT/PMT/MMG/SG/DGTM/DC/SEC/2022</t>
  </si>
  <si>
    <t>Arrété N° 043 de 2022 CGCOC Batha.pdf</t>
  </si>
  <si>
    <t>La Société de Construction, des Transports et des Activités Minières ( SOCOTRAM)</t>
  </si>
  <si>
    <t>ARRETE N° 0126 /PT/PMT/MMG/SG/DGM/DM/2022</t>
  </si>
  <si>
    <t>ARRETE N° 126 de 2022 portant AEASM de l'Or à la Sté SOCOTRAM.pdf</t>
  </si>
  <si>
    <t>La Société OUSMANE SARL</t>
  </si>
  <si>
    <t>ARRETÉ N° 117/PT/PMT/MMG/SG/DGM/DM/SMA/2022</t>
  </si>
  <si>
    <t>ARRETE N° 117 de 2023 portant AEAT  de l'Or à la Sté OUSMANE SARL.pdf</t>
  </si>
  <si>
    <t>Monsieur ADAM hassane sakine</t>
  </si>
  <si>
    <t>ARRETÉ N° 058 /PCMT/PMT/MMG/SG/DGTM/DMG/SMA/2022</t>
  </si>
  <si>
    <t>ARRETE N° 058 de 2022 portant AEAT de l'Or à Monsieur ADAM SAKINE.pdf</t>
  </si>
  <si>
    <t>La Société Business International Général  de Entreprise de Transformation (BIGET)</t>
  </si>
  <si>
    <t>ARRETÉ N° 40/PCMT/PMT/MMG/SG/DGTM/DMG/SMA/2022</t>
  </si>
  <si>
    <t>ARRETE N° 040 de 2022 portant AEAT de l'Or à la Sté BIGET.pdf</t>
  </si>
  <si>
    <t>ARRETE N° 052 /PCMT/PMT/MMG/SG/DGTM/DC/SEC/2022</t>
  </si>
  <si>
    <t>Arrete N° 052 du 06 05 2022 portant Autorisa d Exploitat de trois carrieres à CNPCIC (Moyen Chari).pdf</t>
  </si>
  <si>
    <t>Autorisation d'Exploitation des Carrière Artisanale</t>
  </si>
  <si>
    <t>ARRETE N° 053 /PCMT/PMT/MMG/SG/DGTM/DC/SEC/2022</t>
  </si>
  <si>
    <t>Arreté N°053 du 6mai 2022 portant AE de 2 carrières à CNPCI (Chari Baguirmi).pdf</t>
  </si>
  <si>
    <t>ARRETE N° 055 /PCMT/PMT/MMG/SG/DGTM/DC/SEC/2022</t>
  </si>
  <si>
    <t>Arreté N°055 du 6 mai portant AE de 8 carrières art à CNPCIC (Moyen chari).pdf</t>
  </si>
  <si>
    <t>ARRETE N° 054 /PCMT/PMT/MMG/SG/DGTM/DC/SEC/2022</t>
  </si>
  <si>
    <t>arretéN°054 du 6 mai 2022 portant AE de 7 carrières à CNPCIC ( Chari Baguirmi)(2).pdf</t>
  </si>
  <si>
    <t>La Société OPIC AFRICA Chad Branch</t>
  </si>
  <si>
    <t>Calcaire</t>
  </si>
  <si>
    <t>ARRETE N° 006 /PCMT/PMT/MMG/SG/DGTM/DC/SEC/2021</t>
  </si>
  <si>
    <t>Arrete N° 006 portant autorisation d Exploitation de 2 mines de carriere Artis Tempor  opic Mbala.pdf</t>
  </si>
  <si>
    <t>ARRETE N° 002 /PCMT/PMT/MMG/SG/DGTM/DC/SEC/2021</t>
  </si>
  <si>
    <t>Arrete N° 002 portant autorisation d Exploitation de 8 mines de carriere Artis Tempor  Opic Sargo(1).pdf</t>
  </si>
  <si>
    <t>ARRETE N° 003 /PCMT/PMT/MMG/SG/DGTM/DC/SEC/2021</t>
  </si>
  <si>
    <t>Arrete N° 003 portant autorisation d Exploitation d une mine de carriere artis tempor à  Opic Africa Kome.pdf</t>
  </si>
  <si>
    <t>ARRETE N° 004 /PCMT/PMT/MMG/SG/DGTM/DC/SEC/2021</t>
  </si>
  <si>
    <t>Arrete N° 004 portant autorisation d Exploitation de 2 mine de carriere Artis Trmpor à  Opic AfricaOpic Benoye.pdf</t>
  </si>
  <si>
    <t>ARRETE N° 029 /PCMT/PMT/MMG/SG/DGTM/DC/SEC/2022</t>
  </si>
  <si>
    <t>Arreté N° 029 de 2022 CGCOC Kim.pdf</t>
  </si>
  <si>
    <t>ARRETE N° 030 /PCMT/PMT/MMG/SG/DGTM/DC/SEC/2022</t>
  </si>
  <si>
    <t>Arrete N° 030 de 2022 CGCOC Pk 36.pdf</t>
  </si>
  <si>
    <t>ARRETE N° 032 /PCMT/PMT/MMG/SG/DGTM/DC/SEC/2022</t>
  </si>
  <si>
    <t>Arreté N° 032 de 2022  CGCOC Ati.pdf</t>
  </si>
  <si>
    <t>ARRETE N° 033 /PCMT/PMT/MMG/SG/DGTM/DC/SEC/2022</t>
  </si>
  <si>
    <t>Arreté N° 033 de 2022 CGCOC Yao.pdf</t>
  </si>
  <si>
    <t>La Société DAWNE</t>
  </si>
  <si>
    <t>ARRETE N° 015 /PCMT/PMT/MMG/SG/DGTM/2022</t>
  </si>
  <si>
    <t>ARRETE N° 015 Portant Octroi Autorlsat Exploitat des Rejets Or à la Sté DAWNE.pdf</t>
  </si>
  <si>
    <t>Autorisation d'Exploitation des Rejets</t>
  </si>
  <si>
    <t>ARRETE N° 047/PCMT/PMT/MPME/DGM/DGTM/DMG/DMSII/2022</t>
  </si>
  <si>
    <t>ARRETE N° 047 Portant autorisat d Explpitat des rejet d Or à la Sté SEMIK.pdf</t>
  </si>
  <si>
    <t>ARRETE N°XX  PCMT/PMT/MMG/SG/DGTM/DMG/SMSII/2022</t>
  </si>
  <si>
    <t>ARRETE No X de 2022 portant AERejet OR à la Sté AMAR.pdf</t>
  </si>
  <si>
    <t>ARRETE N° 012 /PCMT/PMT/MMG/SG/DGTM/DC/SEC/2021</t>
  </si>
  <si>
    <t>Arrete N° 012 portant autorisation d Exploitation de 2 mines de carriere Artis Tempor  CGCOC.pdf</t>
  </si>
  <si>
    <t>Autorisation d'Exploitation Industrielle de Carrière Temporaire</t>
  </si>
  <si>
    <t>ARRETE N° 013 /PCMT/PMT/MMG/SG/DGTM/DC/SEC/2022</t>
  </si>
  <si>
    <t>Arrete N° 013 portant autorisation d Exploitation de 2 mines de carriere d Emprunte Tempor  CNPCIC Mogo.pdf</t>
  </si>
  <si>
    <t>ARRETE N° 019 /PCMT/PMT/MMG/SG/DGTM/DC/SEC/2022</t>
  </si>
  <si>
    <t>Arreté N° 019 de 2022 CNPCIC Baobab(1).pdf</t>
  </si>
  <si>
    <t>ARRETE N° 020 /PCMT/PMT/MMG/SG/DGTM/DC/SEC/2022</t>
  </si>
  <si>
    <t>Arreté N° 020 de 2022 CNPIC Mimosa.pdf</t>
  </si>
  <si>
    <t>ARRETE N° 021 /PCMT/PMT/MMG/SG/DGTM/DC/SEC/2022</t>
  </si>
  <si>
    <t>Arreté N° 021 de 2022 CNPCIC Delo.pdf</t>
  </si>
  <si>
    <t>Latérite</t>
  </si>
  <si>
    <t>ARRETE N° 078/PCMT/PMT/MMG/SG/DGM/DC/SE/22</t>
  </si>
  <si>
    <t>ARRETE N° 078 Portant Autorisat Exploitat de 5 carrieres artisan de laterite a la Sté Arab Contractor.pdf</t>
  </si>
  <si>
    <t>ARRETE N° 003/PCMT/PMT/MMG/SG/DGM/DC/SE/2021</t>
  </si>
  <si>
    <t>ARRETE N° 003 Portant Autorisat Exploitat 1 carriere Artisan Tempor Laterite à Sté OPIC.pdf</t>
  </si>
  <si>
    <t>ARRETE N° 002/PCMT/PMT/MMG/SG/DGM/DC/SE/2021</t>
  </si>
  <si>
    <t>ARRETE N° 002 Portant Autorisat Exploitat 6 carriere Artisan Tempor Laterite à Sté OPIC.pdf</t>
  </si>
  <si>
    <t>ARRETE N° 005/PCMT/PMT/MMG/SG/DGM/DC/SE/2021</t>
  </si>
  <si>
    <t>ARRETE N° 005 Portant Autorisat Exploitat 1 carriere Artisan Tempor Laterite à Sté OPIC.pdf</t>
  </si>
  <si>
    <t>Terre argileuse</t>
  </si>
  <si>
    <t>ARRETE N° 031 /PCMT/PMT/MMG/SG/DGTM/DC/SEC/2022</t>
  </si>
  <si>
    <t>Arreté N° 031 de 2022 CGCOC pk 50(4).pdf</t>
  </si>
  <si>
    <t>La Société AL MOUDJAWHARAT</t>
  </si>
  <si>
    <t>ARRETE N° 028 /PCMT/PMT/MMG/SG/DGTM/DMG/SRGMM/2022</t>
  </si>
  <si>
    <t>ARRETE N° 028 Portant Octroi d une autorisat  de Prospection d Or à la Sté ALMOUDJAWHARAT(2).pdf</t>
  </si>
  <si>
    <t>Autorisation de Prospection</t>
  </si>
  <si>
    <t>ARRETE N° 027 /PCMT/PMT/MMG/DGTM/DGM/DTGMM/2022</t>
  </si>
  <si>
    <t>ARRETE N° 027 Portant Octroi Autorisat Prospection Or à la Sté KESSAYA GROUPE.pdf</t>
  </si>
  <si>
    <t>La Société MACKA ET  ABOU hawa</t>
  </si>
  <si>
    <t>ARRETE N° 035 /PCMT/PMT/MMG/SG/DGTM/DMG/SRGMM/2022</t>
  </si>
  <si>
    <t>ARRETE N° 035 Portant Octroi Autorisat Prospection Or à la Sté MACKA &amp; ABOU HAWA(1).pdf</t>
  </si>
  <si>
    <t>La Société ROYAL MINING GROUP TCHAD</t>
  </si>
  <si>
    <t>ARRETE N° 114 /PT/PMT/MMG/SG/DGG/DRG/SRGMM/2022</t>
  </si>
  <si>
    <t>ARRETE N° 114 Portant octroi d1Autorisat Prospect Or a la Sté ROYAL MINING GROUP TCHAD.pdf</t>
  </si>
  <si>
    <t>La Société CHADIAN ENTREPRISE</t>
  </si>
  <si>
    <t>ARRETE N° 139/PT/PMT/MMG/SG/DGG/DRG/SRGMM/2022</t>
  </si>
  <si>
    <t>ARRETE N° 139 de 2022 portant AProsp de  l'Or à la Sté Chadian Entreprise.pdf</t>
  </si>
  <si>
    <t>ARRETE N° 049 /PCMT/PMT/MMG/SG/DGTM/DC/SEC/2022</t>
  </si>
  <si>
    <t>arreté N°049 du 22 avril 2022 portant rectification  de l'Arreté N°12 du 28 juin 2021 relatif à l'AE d'1 carrière (Mayo Kebi Est).pdf</t>
  </si>
  <si>
    <t>Autorisation l'Exploitation Industrielle de Carrière Permanente</t>
  </si>
  <si>
    <t>La Société d’Exploration et d’Exploitation la Pangée</t>
  </si>
  <si>
    <t>Arrêté N°010/PCMT/PMT/MMG/SG/DGTM/DC/SEC/2022</t>
  </si>
  <si>
    <t>Arrete Pangée.pdf</t>
  </si>
  <si>
    <t>La Société SOGEM Groupe GMIA</t>
  </si>
  <si>
    <t>Permis en cours</t>
  </si>
  <si>
    <t>ARRETE N° 064 portant octroi d 1 permis exploit or a SOGEM.pdf</t>
  </si>
  <si>
    <t>Permis d'Exploitation Industrielle...</t>
  </si>
  <si>
    <t>La Société MIREDEX</t>
  </si>
  <si>
    <t>ARRETE N° 065 portant octroi d 1 permis exploit or a la sté MIREDEX.pdf</t>
  </si>
  <si>
    <t>ARRETE N° 066 portant octroi d 1 permis exploit indust d Or à la sté MIREDEX.pdf</t>
  </si>
  <si>
    <t>Pierres précieuses</t>
  </si>
  <si>
    <t>ARRETE N° 088 portant octroi d 1 permis exploit des pierre precieuse à la sté SOGEM.pdf</t>
  </si>
  <si>
    <t>ARRETE N° 093 portant octroi d 1 permis exploit des pierre precieuse à la sté MIREDEX.pdf</t>
  </si>
  <si>
    <t>La Société GROUP GMIA MINERALS</t>
  </si>
  <si>
    <t>ARRETE N° 094 portant octroi d 1 permis exploit des pierre precieuse à la sté Gpe GMIA.pdf</t>
  </si>
  <si>
    <t>ARRETE N° 095 portant octroi d 1 permis exploit des pierre precieuse à la sté Gpe GMIA.pdf</t>
  </si>
  <si>
    <t>ARRETE N° 092 portant octroi d 1 permis exploit des pierre precieuse à la sté MIREDEX.pdf</t>
  </si>
  <si>
    <t>La Société TARSO MINING</t>
  </si>
  <si>
    <t>ARRETE N° 102 Portant octroi d1 permis recherch Or a la Sté Tarso.pdf</t>
  </si>
  <si>
    <t>La Société CIMAF</t>
  </si>
  <si>
    <t>ARRETE N° 70 CIMAF de 2022  portant renouvellement de l ARRETE N°10 de 2017.pdf</t>
  </si>
  <si>
    <t>ARRETE N° 011 de 2020 portant Octroi Permis de recherche de l'Or à la Sté LA PANGEE(1).pdf</t>
  </si>
  <si>
    <t>Permis de Recherche</t>
  </si>
  <si>
    <t>La Société BLACK STONE FOR GOLD</t>
  </si>
  <si>
    <t>ARRETE N° 091 de 2022 portant octroi d un permis à la Sté BLACK STONE FOR GOLD.pdf</t>
  </si>
  <si>
    <t>La Société ISHTAR BERLIN SARL.</t>
  </si>
  <si>
    <t>Diamant</t>
  </si>
  <si>
    <t>ARRETE N° 008 de 2022 portant Octroi Permis de recherche de l'Or à la Sté ISHTAR BERLIN.pdf</t>
  </si>
  <si>
    <t>ARRETE N° 044 de 2022 portant Octroi Permis de recherche de l'Or à la Sté MACKA ET ABOU HAWA(1).pdf</t>
  </si>
  <si>
    <t>La Société HUIBO International Mining</t>
  </si>
  <si>
    <t>ARRETE N° 103 portant renouvellment permis recher or à la sté HUIBO.pdf</t>
  </si>
  <si>
    <t>La Société MODIGUI GOLD</t>
  </si>
  <si>
    <t>ARRETE N° 104 Portant octroi d 1 permis de recherch d Or à la Sté MODIGUI DOLD.pdf</t>
  </si>
  <si>
    <t>ARRETE N° 105 Portant octroi d 1 permis de recherch d Or à la Sté MODIGUI DOLD.pdf</t>
  </si>
  <si>
    <t>ARRETE N° 91 Portant octroi d1 permis recherch d Or a la Sté BLACK STONE FOR GOLD.pdf</t>
  </si>
  <si>
    <t>La Société BAOU BUSINESS CORPORATION (BABCO)</t>
  </si>
  <si>
    <t>ARRETE N° 121 de 2022 portant Octroi Permis de recherche de l'Or à la Sté BABCO.pdf</t>
  </si>
  <si>
    <t>ARRETE N° 122 de 2022 portant Octroi Permis de recherche de l'Or à la Sté BABCO.pdf</t>
  </si>
  <si>
    <t>La Société Minière Dowsowrimi</t>
  </si>
  <si>
    <t>ARRETE N° 123 de 2022 portant Octroi Permis de recherche de l'Or à la Sté DOWSOWRIMI.pdf</t>
  </si>
  <si>
    <t>ARRETE N° 124 de 2022 portant Octroi Permis de recherche de l'Or à la Sté DOWSOWRIMI.pdf</t>
  </si>
  <si>
    <t>ARRETE N° 101 de 2022 portant Octroi Permis de recherche de l'Or à la Sté TARSO.pdf</t>
  </si>
  <si>
    <t>ARRETE N° 118 de 2022 portant octroi d un permis à la Sté ROYAL MINING GROUP TCHAD.pdf</t>
  </si>
  <si>
    <t>ARRETE N° 118 de 2022 portant octroi d un permis à la Sté ROYAL MINING GROUP TCHAD(1).pdf</t>
  </si>
  <si>
    <t>Annexe 3 - Octrois miniers en 2022</t>
  </si>
  <si>
    <t>Nomenclature des flux</t>
  </si>
  <si>
    <t>Flux de paiement en numéraire</t>
  </si>
  <si>
    <t>DGTP</t>
  </si>
  <si>
    <t>Contribution à la formation du personnel du MPME /DGTP</t>
  </si>
  <si>
    <t>Annexe 4 - Lettre d'affirmation de la DGTM</t>
  </si>
  <si>
    <t>Dénomination</t>
  </si>
  <si>
    <t>Référence</t>
  </si>
  <si>
    <t>Matière principale recherchée</t>
  </si>
  <si>
    <t>Type de l\'autorisation</t>
  </si>
  <si>
    <t>Bloc de recherche</t>
  </si>
  <si>
    <t>Surface en Km2</t>
  </si>
  <si>
    <t>Superficie Actualisée</t>
  </si>
  <si>
    <t>Date de la Demande</t>
  </si>
  <si>
    <t>Date Début des Recherche</t>
  </si>
  <si>
    <t>Date du Permis</t>
  </si>
  <si>
    <t>Date d\'expiration prévue</t>
  </si>
  <si>
    <t>Date d’expiration Prolongée</t>
  </si>
  <si>
    <t>Consortium : CNPCIC-Cliveden</t>
  </si>
  <si>
    <t>Arrete N° 003/PT/PMT/MHE/SG/DGTP/DEPT/2023</t>
  </si>
  <si>
    <t>Pétrole</t>
  </si>
  <si>
    <t>Extension de l' Autorisation Exclusive de Recherches des Hydrocarbures Liquides ou gazeux</t>
  </si>
  <si>
    <t>Doseo et Salamat (Arrêté 003 de 2023)</t>
  </si>
  <si>
    <t>0000-00-00</t>
  </si>
  <si>
    <t>Arrêté N° 003 du 2023 CNPCI CLIVEDEN.pdf</t>
  </si>
  <si>
    <t>Lac Tchad (arrêté 003 de 2023)</t>
  </si>
  <si>
    <t>ARRETE N° 014 /PR/PM/MPMG/SG/DGH/2024</t>
  </si>
  <si>
    <t>Prorogation de l'Autorisation Exclusive de Recherches d'hydrocarbures liquides et gazeux</t>
  </si>
  <si>
    <t>CASSIA</t>
  </si>
  <si>
    <t>Arrêté N° 014 de 2024 accordant une prorogat de 2 ans d AER aux contractants CNCPCI et Cliveden.pdf</t>
  </si>
  <si>
    <t>ARRETE N° 93/PR/PM/MPME/SG/DGP/2015</t>
  </si>
  <si>
    <t>Autorisation Exclusive de Recherches d'hydrocarbures liquides et gazeux</t>
  </si>
  <si>
    <t>ARRETE 093 de 2015 AER au Consortium CNPCIC et CLIVEDEN(3).pdf</t>
  </si>
  <si>
    <t>Madiago</t>
  </si>
  <si>
    <t>KAPOK S</t>
  </si>
  <si>
    <t>KAPOK</t>
  </si>
  <si>
    <t>Chari ouest</t>
  </si>
  <si>
    <t>ANNONA</t>
  </si>
  <si>
    <t>VITEX</t>
  </si>
  <si>
    <t>ARRETE N° 118/PR/MPME/SG/DGTP/2020</t>
  </si>
  <si>
    <t>Antimoine</t>
  </si>
  <si>
    <t>1er Renouvellement de Permis Exclusif de Recherches d'hydrocarbures liquides et gazeux</t>
  </si>
  <si>
    <t>Arrêté N°0118 de 2020 portant renouvellement AER aux contractants CNPCIC  et Cliveden(1).pdf</t>
  </si>
  <si>
    <t>Bongor ouest</t>
  </si>
  <si>
    <t>MORINGA</t>
  </si>
  <si>
    <t>CASAVA N</t>
  </si>
  <si>
    <t>MADIAGO  (Arrêté 003 de 2023)</t>
  </si>
  <si>
    <t>XIMENIA</t>
  </si>
  <si>
    <t>Consortium : OPIC Africa Chad Branch et la République du Tchad</t>
  </si>
  <si>
    <t>Décret N° 1212 /PR/PM/MPME/2011</t>
  </si>
  <si>
    <t>Pétrole et gaz</t>
  </si>
  <si>
    <t>Décret_1212_2011_OPIC(1).pdf</t>
  </si>
  <si>
    <t>Décret N° 1578 /PR/PM/MPME/2015</t>
  </si>
  <si>
    <t>2ème Renouvellement de Permis Exclusif de Recherches d'hydrocarbures liquides et gazeux</t>
  </si>
  <si>
    <t>Lac Tchad I</t>
  </si>
  <si>
    <t>Decret_1578_2015_OPIC.pdf</t>
  </si>
  <si>
    <t>Décret N° 65 /PR/MP/MP/2006</t>
  </si>
  <si>
    <t xml:space="preserve">Permis-Exclusif de Recherches d'hydrocarbures liquides et gazeux </t>
  </si>
  <si>
    <t>DECRET_65_2006_OPIC_AFRICA(2).pdf</t>
  </si>
  <si>
    <t>Chari ouest III</t>
  </si>
  <si>
    <t xml:space="preserve">Chari Sud II </t>
  </si>
  <si>
    <t xml:space="preserve">Goupe TCA International S,A, (GTI) / Regalis Petroleum  </t>
  </si>
  <si>
    <t xml:space="preserve">Arrêté N° 0103 /PME/SG/DGP/DED/2017 </t>
  </si>
  <si>
    <t>Renouvellement de l'Autorisation Exclusive de Recherches d\'hydrocarbures liquides et gazeux</t>
  </si>
  <si>
    <t xml:space="preserve">Autorisation résiliée </t>
  </si>
  <si>
    <t>WD 2-2008</t>
  </si>
  <si>
    <t>ARRETE_0103_2017_GTI_REGALIS(1).pdf</t>
  </si>
  <si>
    <t>Arrêté N°170 /MEP./SG/DEP/2012</t>
  </si>
  <si>
    <t>ARRETE_170_2012_GTI_REGALIS(1).pdf</t>
  </si>
  <si>
    <t>DOA</t>
  </si>
  <si>
    <t xml:space="preserve">Arrêté N° 44 /PR/PM/MPME/SG/DGP/2015 </t>
  </si>
  <si>
    <t>Modification de l'Autorisation Exclusive de Recherches d'hydrocarbures liquides et gazeux</t>
  </si>
  <si>
    <t>ARRETE_044_2015_GTI_REGALIS.pdf</t>
  </si>
  <si>
    <t>Largeau VI</t>
  </si>
  <si>
    <t>La Société Ewaah Investors Ltd</t>
  </si>
  <si>
    <t>Arrêté N° 005 /PR/MPME/DGM/DGTP/2020</t>
  </si>
  <si>
    <t>Erdis IV</t>
  </si>
  <si>
    <t>Arrete-005-EWAA.pdf</t>
  </si>
  <si>
    <t>Erdis III</t>
  </si>
  <si>
    <t>Erdis VII</t>
  </si>
  <si>
    <t>Erdis II</t>
  </si>
  <si>
    <t>Erdis VI</t>
  </si>
  <si>
    <t xml:space="preserve">Erdis I </t>
  </si>
  <si>
    <t>Erdis V</t>
  </si>
  <si>
    <t>La Société Global Petroleum</t>
  </si>
  <si>
    <t>Arrêté N° 050 /PR/PM/MPE/SG/DGP/2018</t>
  </si>
  <si>
    <t>DOF</t>
  </si>
  <si>
    <t>ARRETE_050_2018_GLOBAL_PETROL.pdf</t>
  </si>
  <si>
    <t>DOE</t>
  </si>
  <si>
    <t>Arrêté N° 43 /MPE/SG/DEP/2012</t>
  </si>
  <si>
    <t>DOG</t>
  </si>
  <si>
    <t>ARRETE_43_2012_GLOBAL_PETROLEUM.pdf</t>
  </si>
  <si>
    <t xml:space="preserve">Djado III </t>
  </si>
  <si>
    <t>DOG (arrêté N° 050)</t>
  </si>
  <si>
    <t>La Société Griffiths Energy Chad Ltd (GEC)</t>
  </si>
  <si>
    <t>Arrêté N° 002 du,,,2011</t>
  </si>
  <si>
    <t>Borogop</t>
  </si>
  <si>
    <t>ARRETE_002_2011_GECHAD(2).pdf</t>
  </si>
  <si>
    <t>Doseo</t>
  </si>
  <si>
    <t>Arrêté N° 163 /MPE/SG/DGP/2015</t>
  </si>
  <si>
    <t>ARRETE_163_2015_GEC.PDF</t>
  </si>
  <si>
    <t>La Société Griffiths Energy DOH (GEDOH)</t>
  </si>
  <si>
    <t>Arrêté N°041 /MEP./SG/DEP/2011</t>
  </si>
  <si>
    <t>DOH</t>
  </si>
  <si>
    <t>ARRETE_041_2011_GE_DOH.pdf</t>
  </si>
  <si>
    <t>La Société Jla He Energy Resources (Hong Kong) Ltd</t>
  </si>
  <si>
    <t>ARRETE N° 023 /PR/MPE/DG/DEPT/2019</t>
  </si>
  <si>
    <t>ARRETE_023_2019_JIA_HE_ENERGY.pdf</t>
  </si>
  <si>
    <t>La Société Meige International Petroleum   and Natural Gaz (Tchad) Ltd</t>
  </si>
  <si>
    <t xml:space="preserve">Arrêté N° 138 /PR/PM/MPE/SG/DGP/2015 </t>
  </si>
  <si>
    <t>Largeau</t>
  </si>
  <si>
    <t>ARRETE_138_2015_MEIGE.pdf</t>
  </si>
  <si>
    <t>La Société Moncrief Oil International Ltd</t>
  </si>
  <si>
    <t>Arrêté N°137/PR/MPE./SG/DGP/2015</t>
  </si>
  <si>
    <t>ARRETE_137_2015_MONCRIEF.pdf</t>
  </si>
  <si>
    <t>La Société Petro Chad Mangara Ltd (PCM)</t>
  </si>
  <si>
    <t>Arrêté N° 014/PR/PM/MPE/2011</t>
  </si>
  <si>
    <t>DOI</t>
  </si>
  <si>
    <t>ARRETE_014_2011_PCM(1).pdf</t>
  </si>
  <si>
    <t>DOB</t>
  </si>
  <si>
    <t>La Société United Hydrocarbon Chad</t>
  </si>
  <si>
    <t>Arrete N° 004/PT/PMT/MHE/SG/DGTP/DEPT/2023</t>
  </si>
  <si>
    <t>DOD</t>
  </si>
  <si>
    <t>ARRETE N° 004 PT_PMT_MHE_SG_DGTP_DEPT_2023 extension 2 ans AER UHC.pdf</t>
  </si>
  <si>
    <t xml:space="preserve">Arrête N° 135 /PR/PM/MPE/SG/DGP/DEPT/2017 </t>
  </si>
  <si>
    <t>DOC</t>
  </si>
  <si>
    <t>ARRETE_0135_2017_UHC.pdf</t>
  </si>
  <si>
    <t>Arrêté N°172 /MEP./SG/DEP/2012</t>
  </si>
  <si>
    <t>Largeau III b</t>
  </si>
  <si>
    <t>ARRETE_172_2012_UHC(1).pdf</t>
  </si>
  <si>
    <t>Largeau III (arrêté N° 004 du 2023)</t>
  </si>
  <si>
    <t>Arrêté N° 288 /MEP/SG/DEP/2012</t>
  </si>
  <si>
    <t>ARRETE_288_2012_UHC.pdf</t>
  </si>
  <si>
    <t>Lac Tchad Permis H (hors SEDIGUI)</t>
  </si>
  <si>
    <t>Arrete N° 144/PT/MPM/DGTP/DEPT/2020</t>
  </si>
  <si>
    <t>ARRETE_144_2020_UHC(3) (4)(1).pdf</t>
  </si>
  <si>
    <t>Arrêté N° 144/PT/MPM/DGTP/DEPT/2020</t>
  </si>
  <si>
    <t>ARRETE_144_2020_UHC(3) (3).pdf</t>
  </si>
  <si>
    <t>Consortium : CNPCIC - Cliveden - SHT</t>
  </si>
  <si>
    <t>Decret N° 380 /PR/PM/MPE/2018</t>
  </si>
  <si>
    <t>Autorisation Exclusive d'Exploitation</t>
  </si>
  <si>
    <t>Rônier S</t>
  </si>
  <si>
    <t>DECRET_380-2018_cnpc(1).pdf</t>
  </si>
  <si>
    <t>Phoenix S</t>
  </si>
  <si>
    <t>Mimosas S</t>
  </si>
  <si>
    <t>Delo</t>
  </si>
  <si>
    <t>Décret N° 381 /PR/PM/MPE/2018</t>
  </si>
  <si>
    <t>Baobab CII</t>
  </si>
  <si>
    <t>DECRET_381_2018_CNPC(2).pdf</t>
  </si>
  <si>
    <t>Baobab CIII</t>
  </si>
  <si>
    <t>Cassia N</t>
  </si>
  <si>
    <t>Décret N° 1306/PR/PM/MPME/2014</t>
  </si>
  <si>
    <t>Concession pour l'Exploitation d'Hydrocarbures liquides et gazeux</t>
  </si>
  <si>
    <t>Raphia</t>
  </si>
  <si>
    <t>DECRET_1306_2014_CNPCI(1).pdf</t>
  </si>
  <si>
    <t>Décret N° 389 /PR/PM/MEP/2013</t>
  </si>
  <si>
    <t>Prosopis</t>
  </si>
  <si>
    <t>DECRET_389_2013_CNPCI.pdf</t>
  </si>
  <si>
    <t>Décret N° 1304/PR/PM/MPME/2014</t>
  </si>
  <si>
    <t>Daniela</t>
  </si>
  <si>
    <t>DECRET_1304_2014_CNPCI.pdf</t>
  </si>
  <si>
    <t>Décret N° 1332/PR/PM/MPE 2009</t>
  </si>
  <si>
    <t>Rônier</t>
  </si>
  <si>
    <t>DECRET_1332_2009_CNPCI.pdf</t>
  </si>
  <si>
    <t>Décret N° 1333/PR/PM/MPE 2009</t>
  </si>
  <si>
    <t>Mimosa</t>
  </si>
  <si>
    <t>DECRET_1333_2009_CNPCI.pdf</t>
  </si>
  <si>
    <t>Décret N° 1305/PR/PM/MPME/2014</t>
  </si>
  <si>
    <t>Lanea</t>
  </si>
  <si>
    <t>DECRET_1305_2014_CNPCI(2).pdf</t>
  </si>
  <si>
    <t>Consortium : Esso - Petronas Carigali - Chevron Ltd</t>
  </si>
  <si>
    <t>Decret N° 619 /PR/MP/2004</t>
  </si>
  <si>
    <t>Concession pour l'Exploitation d'Hydrocarbures liquides et gazeux Prolongée</t>
  </si>
  <si>
    <t>Moundouli</t>
  </si>
  <si>
    <t>DECRET_619_2004_ESSO(2).pdf</t>
  </si>
  <si>
    <t>Décret N° 615 /PR/MP/2004</t>
  </si>
  <si>
    <t>Permis Suspendu</t>
  </si>
  <si>
    <t>Mangara (Concession de Mangara)</t>
  </si>
  <si>
    <t>DECRET_615_2004_esso.pdf</t>
  </si>
  <si>
    <t>Decret N° 616 /PR/MP/2004</t>
  </si>
  <si>
    <t>Nya</t>
  </si>
  <si>
    <t>DECRET_616_2004_ESSO.pdf</t>
  </si>
  <si>
    <t>Décret N° 359 /PR/PM/MP/2006</t>
  </si>
  <si>
    <t>Maikeri</t>
  </si>
  <si>
    <t>DECRET_359_2006_ESSO.pdf</t>
  </si>
  <si>
    <t>Décret N° 1503/PR/PM/MP/2008</t>
  </si>
  <si>
    <t>Timbré</t>
  </si>
  <si>
    <t>DECRET_1503_2008_ESSO(1).pdf</t>
  </si>
  <si>
    <t xml:space="preserve">Décret N°399 /PR/MMEP/2000 </t>
  </si>
  <si>
    <t>Komé</t>
  </si>
  <si>
    <t>DECRET_399_2000_ESSO.pdf</t>
  </si>
  <si>
    <t>Décret N° 401 /PR/MMEP/2000</t>
  </si>
  <si>
    <t>Miandoum</t>
  </si>
  <si>
    <t>DECRET_401_2000_ESSO(1).pdf</t>
  </si>
  <si>
    <t xml:space="preserve">Décret N° 400 /PR/MMEP/2000 </t>
  </si>
  <si>
    <t>Bolobo</t>
  </si>
  <si>
    <t>DECRET_400_2000_ESSO.pdf</t>
  </si>
  <si>
    <t>Consortium : Esso - Petronas Carigali - SHTPCCL</t>
  </si>
  <si>
    <t>Décret N° 1009 /PR/PM/MPE/2017</t>
  </si>
  <si>
    <t>DECRET-1009-2017-esso.pdf</t>
  </si>
  <si>
    <t>Décret N° 1003 /PR/PM/MPE/2017</t>
  </si>
  <si>
    <t>DECRET_1003_2017_ESSO.pdf</t>
  </si>
  <si>
    <t>Décret N° 1007 /PR/PM/MPE/2017</t>
  </si>
  <si>
    <t>NYA</t>
  </si>
  <si>
    <t>DECRET-1007-2017-esso.pdf</t>
  </si>
  <si>
    <t>Décret N° 1004 /PR/PM/MPE/2017</t>
  </si>
  <si>
    <t>DECRET_1004_2017_ESSO.pdf</t>
  </si>
  <si>
    <t>Décret N° 1008 /PR/PM/MPE/2017</t>
  </si>
  <si>
    <t>DECRET-1008-2017-esso.pdf</t>
  </si>
  <si>
    <t>Décret N° 1005 /PR/PM/MPE/2017</t>
  </si>
  <si>
    <t>DECRET-1005-2017-esso.pdf</t>
  </si>
  <si>
    <t>Décret N° 1006 /PR/PM/MPE/2017</t>
  </si>
  <si>
    <t>DECRET-1006-2017-esso.pdf</t>
  </si>
  <si>
    <t>Consortium OPIC Africa</t>
  </si>
  <si>
    <t>Décret N° 983 /PR/PM/MPE/2017</t>
  </si>
  <si>
    <t>Oryx</t>
  </si>
  <si>
    <t>DECRET-983-2017-opic.pdf</t>
  </si>
  <si>
    <t>Consortium: GEC Ltd, Glencore Exploration (Doséo/Borogop) Ltd et SHT</t>
  </si>
  <si>
    <t>Décret N° 397 /PR/PM/MPME/2015</t>
  </si>
  <si>
    <t>Kibea</t>
  </si>
  <si>
    <t>DECRET_397_2015_GEC_GLEN_SHT.pdf</t>
  </si>
  <si>
    <t>Décret N° 1214 /PR/PM/MEP/2012</t>
  </si>
  <si>
    <t>Badila</t>
  </si>
  <si>
    <t>Décret_1214_2012_PCM.pdf</t>
  </si>
  <si>
    <t>Décret N° 845 /MEP/SG/DP/2012</t>
  </si>
  <si>
    <t>Mangara</t>
  </si>
  <si>
    <t>DECRET_845_2012_PCM.pdf</t>
  </si>
  <si>
    <t>La Société PetroChad (Mangara) Ltd - la Société Glencore Exploration (DOB/DOl) Lld - la SHT</t>
  </si>
  <si>
    <t>Decret N° 398 /PR/PM/MPME/2015</t>
  </si>
  <si>
    <t>Krim</t>
  </si>
  <si>
    <t>DECRET_398_2015_PCM_GLEN_SHT.pdf</t>
  </si>
  <si>
    <t>SHT</t>
  </si>
  <si>
    <t>Décret N° 1293/PR/PM/MPE/2017</t>
  </si>
  <si>
    <t>Permis d'Exploitation</t>
  </si>
  <si>
    <t>SEDIGUI</t>
  </si>
  <si>
    <t>Décret_N_1293_2017_SHT.pdf</t>
  </si>
  <si>
    <t>Décret N° 751 /PR/PM/MP/2008</t>
  </si>
  <si>
    <t>Décret_N_751_2008_SHT.pdf</t>
  </si>
  <si>
    <t>Annexe 5 - Cadastre Pétrolier</t>
  </si>
  <si>
    <t>No.</t>
  </si>
  <si>
    <t>Société</t>
  </si>
  <si>
    <t>Secteur</t>
  </si>
  <si>
    <t>FD
Signé</t>
  </si>
  <si>
    <t>FD
Certifié</t>
  </si>
  <si>
    <t>EF 2022 certifiés
par un CAC</t>
  </si>
  <si>
    <t>Hydrocarbure</t>
  </si>
  <si>
    <t>Oui</t>
  </si>
  <si>
    <t>Non</t>
  </si>
  <si>
    <t>SHT PCCL</t>
  </si>
  <si>
    <t>CNPC INTERNATIONAL (CHAD)</t>
  </si>
  <si>
    <t>CLIVEDEN PETROLEUM CO.LTD</t>
  </si>
  <si>
    <t>ESSO EXPLORATION AND PRODUCTION CHAD INC</t>
  </si>
  <si>
    <t>Petrochad (Mangara) Limited</t>
  </si>
  <si>
    <t>PETRONAS CARIGALI (CHAD EP) INC</t>
  </si>
  <si>
    <t>OPIC AFRICA CHAD BRANCH</t>
  </si>
  <si>
    <t>United Hydrocarbon chad ltd</t>
  </si>
  <si>
    <t>CEFCHAINAN INTERNATIONAL</t>
  </si>
  <si>
    <t>GRIFFITHS ENERGY (CHAD)  SUCCURSAL Ltd</t>
  </si>
  <si>
    <t>JIA HE International Petroleum and</t>
  </si>
  <si>
    <t>MEIGE International Petroleum and NATI</t>
  </si>
  <si>
    <t>Petronas (Ex. Petrochad (Mangara) Limited)</t>
  </si>
  <si>
    <t>Griffiths Energy DOH (GEDOH)</t>
  </si>
  <si>
    <t>Minier</t>
  </si>
  <si>
    <t>SONACIM</t>
  </si>
  <si>
    <t>SONEMIC (Ex. SONAMIG)</t>
  </si>
  <si>
    <t>SRN</t>
  </si>
  <si>
    <t>Raffinage</t>
  </si>
  <si>
    <t>Petrochad Transportation Company Limited</t>
  </si>
  <si>
    <t>Transport Pétrolier</t>
  </si>
  <si>
    <t>TOTCO</t>
  </si>
  <si>
    <t>Organismes collecteurs</t>
  </si>
  <si>
    <t>FD reçu</t>
  </si>
  <si>
    <t>FD signé</t>
  </si>
  <si>
    <t>FD Certifié</t>
  </si>
  <si>
    <t>Cour des
comptes</t>
  </si>
  <si>
    <t>Administrations Publiques</t>
  </si>
  <si>
    <t>Direction Générale du Trésor et de la Comptabilité Publique (DGTCP)</t>
  </si>
  <si>
    <t>N/A</t>
  </si>
  <si>
    <t>Direction Générale des Impôts (DGI)</t>
  </si>
  <si>
    <t>Direction Générale des Douanes et des Droits Indirects (DGDDI)</t>
  </si>
  <si>
    <t>Caisse Nationale de Prévoyance Sociale (CNPS)</t>
  </si>
  <si>
    <t xml:space="preserve"> Caisse Nationale de Retraités du Tchad (C.N.R.T)</t>
  </si>
  <si>
    <t xml:space="preserve">Direction Générale Technique de Pétrole (DGTP) </t>
  </si>
  <si>
    <t xml:space="preserve">Direction Générale Technique des Mines (DGTM) </t>
  </si>
  <si>
    <t xml:space="preserve">Autorité de Régulation du Secteur pétrolier Aval du Tchad (ARSAT) </t>
  </si>
  <si>
    <t>Fonds d’Entretien Routier (FER)</t>
  </si>
  <si>
    <t>Direction Générale des Domaines (DG. Domaines)</t>
  </si>
  <si>
    <t>Ministère de l'environnement</t>
  </si>
  <si>
    <t>Entreprises d'Etat</t>
  </si>
  <si>
    <t>Société des Hydrocarbures du Tchad (SHT)</t>
  </si>
  <si>
    <t>Société des Hydrocarbures du Tchad (SHT PCCL)</t>
  </si>
  <si>
    <t xml:space="preserve">Société Nationale d’Exploitation Minière et de Contrôle (SONEMIC) </t>
  </si>
  <si>
    <t>Société Nationale du Ciment du Tchad (SONACIM)</t>
  </si>
  <si>
    <t>Communes</t>
  </si>
  <si>
    <t>Commune de Doba</t>
  </si>
  <si>
    <t>Commune de Koudalwa</t>
  </si>
  <si>
    <t>Commune de Mangara</t>
  </si>
  <si>
    <t>Commune de Logone Occidental (*)</t>
  </si>
  <si>
    <t>Annexe 6 - Cadastre minier</t>
  </si>
  <si>
    <t>Document
de référence</t>
  </si>
  <si>
    <t>La Société SOGEM S.A</t>
  </si>
  <si>
    <t>ARRETE N° 99 /PR /MMDICPSP/DGM/DGTM/DRGM/2019</t>
  </si>
  <si>
    <t>ARRETE 99 PORTANT PERMIS DE RECHERCHE DES PIERRES PRECIEUSES  A SOGEM DANS ZONE BIRBAROUBE PROVINCE WADI FIRA.pdf</t>
  </si>
  <si>
    <t>La Société SERDAR</t>
  </si>
  <si>
    <t xml:space="preserve">ARRETE N° 011 /PR/PM/MMG/SG/DGGM/2016	</t>
  </si>
  <si>
    <t>Permis expiré</t>
  </si>
  <si>
    <t>ARRETE 011 Portant Octroi de Permis de Recherche d_Or à SERDAR TCHAD.pdf</t>
  </si>
  <si>
    <t>La Société MANAJEM COMPANY  LTD SARL</t>
  </si>
  <si>
    <t>ARRETÉ N° 042 /PR/PM/MMGC/SG/DGGM/2016</t>
  </si>
  <si>
    <t>ARRETE 42 Portant Octroi d un Permis Exploitation Or à la Sté MANAJEM.pdf</t>
  </si>
  <si>
    <t>La Société GR strategic SARL</t>
  </si>
  <si>
    <t>ARRETE N° 047 /PR/PM/MMGC/SG/DGGM/2016</t>
  </si>
  <si>
    <t>ARRETE 047 Portant Octroi de 2 Permis Exploitation OR à la Sté GR STRATEGIC Sarl.pdf</t>
  </si>
  <si>
    <t>Le Groupe GMIA</t>
  </si>
  <si>
    <t>ARRETE N° 043 /PR/PM/MMG/SG/DGGM/2014</t>
  </si>
  <si>
    <t>ARRETE N° 43 Portant octroi d'un permis d'exploitation  d'or au Groupe GMIA dans la zone de Misky, region de Tibesti.pdf</t>
  </si>
  <si>
    <t>La Société HASSASSI</t>
  </si>
  <si>
    <t>ARRETE N° 050/MMG/SG/DGG/DRG/2024</t>
  </si>
  <si>
    <t>ARRETE N° 050 DE 2024 portant octroi d un permis à Sté HASSASSI.pdf</t>
  </si>
  <si>
    <t>ARRETE N° 10/PR/PM/MMGC/SG/DGMC/DC/2017</t>
  </si>
  <si>
    <t>ARRETE N° 10 portant octroi d un permis à CIMAF de 2017.pdf</t>
  </si>
  <si>
    <t>La SONACIM</t>
  </si>
  <si>
    <t>PERMIS 21</t>
  </si>
  <si>
    <t>La Société ABOURACHID MINING</t>
  </si>
  <si>
    <t>ARRETE N° 34/PR/PM/MMG/SG/DGGM/2016</t>
  </si>
  <si>
    <t>ARRETE 34 Octroi de 2 Permis de Recherche d_Or à ABOURACHID MINING au Guera dept Fitri BATHA (1).pdf</t>
  </si>
  <si>
    <t>ARRETE N° 064 /PCMT/PMT/MMG/DG/TGM/DMG/2022</t>
  </si>
  <si>
    <t>ARRETE N° 065 /PCMT/PMT/MMG/DG/TGM/DMG/2022</t>
  </si>
  <si>
    <t>ARRETE N° 066 /PCMT/PMT/MMG/DG/TGM/DMG/2022</t>
  </si>
  <si>
    <t>ARRETE N° 088 /PCMT/PMT/MMG/DG/TGM/DMG/2022</t>
  </si>
  <si>
    <t>ARRETE N° 093 /PCMT/PMT/MMG/DG/TGM/DMG/2022</t>
  </si>
  <si>
    <t>ARRETE N° 094 /PCMT/PMT/MMG/DG/DGM/DM/2022</t>
  </si>
  <si>
    <t>ARRETE N° 095 /PCMT/PMT/MMG/DG/DGM/DM/2022</t>
  </si>
  <si>
    <t>ARRETE N° 092 /PCMT/PMT/MMG/DG/DGM/DM/2022</t>
  </si>
  <si>
    <t>ARRETE N° 0102 /PCMT/PMT/MMG/SG/DGG/DSG/SRGMM/2022</t>
  </si>
  <si>
    <t>Arrete N° 070/PT/PMT/MMG/DGTM/DGTP/DC/SEC/2022</t>
  </si>
  <si>
    <t>La Société CHAD  CONSTRUCTION and MATERIALS</t>
  </si>
  <si>
    <t>ARRETE N° 057 /PR/MPME/DGM/DGTM/DCEC/2020</t>
  </si>
  <si>
    <t>Arrété N° 057 de 2020 CCM.pdf</t>
  </si>
  <si>
    <t>La Société AL-ASSIOUTY MINING</t>
  </si>
  <si>
    <t>ARRETE N° 061/PR/MPME/DGM/DGTM/DRGM/2020</t>
  </si>
  <si>
    <t>ARRETE N° 061 de 2020 portant Octroi Permis de recherche de l'Or à la Sté ASSIOUTY MINING.pdf</t>
  </si>
  <si>
    <t>La Société CAM INVESTMENT GROUP</t>
  </si>
  <si>
    <t>ARRETE N° 134PT/PMT/MMG/SG/DGG/DRG/SRGMM/2023</t>
  </si>
  <si>
    <t>Graphite</t>
  </si>
  <si>
    <t>ARRETE N° 134 portant octroi d un permis à la  Sté CAM Investment Group.pdf</t>
  </si>
  <si>
    <t>ARRETE N° 051/MMG/SG/DGM/DM/2024</t>
  </si>
  <si>
    <t>ARRETE N° 051 de 2024 portant Octroi Permis d Exploitat de l'Or à la Sté HUIBO.pdf</t>
  </si>
  <si>
    <t>ARRETE N° 045 /PR/PM/MMGC /SG/DGGM /2016</t>
  </si>
  <si>
    <t>ARRETE N° 045 de 2016 portant Octroi Permis d Exploitat de l'Or à la Sté SOGEM.pdf</t>
  </si>
  <si>
    <t>ARRETE N° 046 /PR/PM/MMGC /SG/DGGM /2016</t>
  </si>
  <si>
    <t>ARRETE N° 046 de 2016 portant Octroi Permis d Exploitat de l'Or au GROUPE GMIA.pdf</t>
  </si>
  <si>
    <t>La Société HUNAN DA QIN</t>
  </si>
  <si>
    <t>ARRETE N° 172 /PR/MMDICPSP/DGM/DGTM/DM/2018</t>
  </si>
  <si>
    <t>Permis d'Exploitation semi-Industrielle...</t>
  </si>
  <si>
    <t>ARRETE N° 172 PORTANT PERMIS D EXPLOIT SEMI INDUST D'OR A HUNAN DA QIN  DANS LA LOCAL DE KOURI BOUGOUDI  DEP WOUR PROV DE TIBESTI(1).pdf</t>
  </si>
  <si>
    <t>La Société SONADEM</t>
  </si>
  <si>
    <t>ARRETÉ N° 185 /PR/MMDICPSP/DGM/DGTM/DM/2018</t>
  </si>
  <si>
    <t>ARRETE 185 PORTANT PERMIS d Exploitat Semi Indust  d_Or à la Sté SONADEM dans le  MAYO KEBI O(1).pdf</t>
  </si>
  <si>
    <t>La Société Gazelle-Tchad</t>
  </si>
  <si>
    <t>ARRETE N° 013 /PR/MPME/DGM/DGTM/DMG/DMSII/2020</t>
  </si>
  <si>
    <t>ARRETE N° 013 PORTANT OCTROI D'UN PERMIS D'EXPLOITATION SEMI INDUSTRIELLE DE L'OR A LA SOCIETE GAZELLETCHAD.pdf</t>
  </si>
  <si>
    <t>La Société CHADJAA</t>
  </si>
  <si>
    <t>ARRETE N° 035/MMG/SG/DGM/DM/2024</t>
  </si>
  <si>
    <t>ARRETE N° 035 de 2024 portant Octroi Permis d Exploitat de l'Or à la Sté CHADJAA.pdf</t>
  </si>
  <si>
    <t>ARRETE N° 036/MMG/SG/DGM/DM/2024</t>
  </si>
  <si>
    <t>ARRETE N° 036 de 2024 portant Octroi Permis d Exploitat de l'Or à la Sté CHADJAA.pdf</t>
  </si>
  <si>
    <t>La Société HUA XIA GROUP,</t>
  </si>
  <si>
    <t>ARRETE N° 69 /PR/PM/MMDICPSP /SGG/DGG/DRGCM /2018</t>
  </si>
  <si>
    <t>ARRETE 69 PR MMMDICPSP SGDGGDRGCM 1 E.pdf</t>
  </si>
  <si>
    <t>ARRETE N° 70 /PR/PM/MMDICPSP /SG/DGG/DRGCM /2018</t>
  </si>
  <si>
    <t>ARRETE 70 PORTANT PERMIS DE RECHERCHE D_OR A SONADEM DANS LA REGION DE BATHA(2).pdf</t>
  </si>
  <si>
    <t>ARRETE N° 71 /PR/PM/MMDICPSP /SG/DGG/DRGCM /2018</t>
  </si>
  <si>
    <t>ARRETE 71 PORTANT PERMIS DE RECHERCHE D_OR A HUIBO INTERNATIONAL MINING DANS LA REGION DE SILA.pdf</t>
  </si>
  <si>
    <t>ARRETE N° 72 /PR/PM/MMDICPSP /SG/DGG/DRGCM /2018</t>
  </si>
  <si>
    <t>ARRETE 72 PORTANT PERMIS DE RECHERCHE D_OR A HUIBO INTERNATIONAL MINING DANS LA REGION DE BATHA(1).pdf</t>
  </si>
  <si>
    <t>La Société ORCOSARA</t>
  </si>
  <si>
    <t>ARRETE N° 80 /PR/PM/MMDICPSP /SG/DGG/DRGCM /2018</t>
  </si>
  <si>
    <t>ARRETE 80 PORTANT PERMIS DE RECHERCHE D_OR A ORCOSARA  DANS ZONE D AMTALATE  LA REGION DE SILA.pdf</t>
  </si>
  <si>
    <t>ARRETE N° 82 /PR/PM/MPME /SG/DGG/DGGM /DG/2015</t>
  </si>
  <si>
    <t>ARRETE 82 PORTANT OCTROI PERMIS DE RECHERCHE CALCAIRE CHAD CONSTRUCT MATERIAL DANS ZONE NGARA PROVINCE MAYO KEBI OUEST.pdf</t>
  </si>
  <si>
    <t>La Société AFRIQUE COMMERCE GENERAL ET CONSTRUCTION (ACGC)</t>
  </si>
  <si>
    <t>ARRETE N° 182 /PR/MMDICPSP/DGM/DGTM/2018</t>
  </si>
  <si>
    <t>ARRETE N° 182 PORTANT OCTROI PERMIS DE RECHERCHE D_OR à la Sté ACGC dans le GUERA (3).pdf</t>
  </si>
  <si>
    <t>La Société TRANSCOM</t>
  </si>
  <si>
    <t>ARRETE N° 001 /PR/PM/MMI /SG/DGGM /2016</t>
  </si>
  <si>
    <t>Arreté-001-Octroi-Permis-de-Recherche-dor-à-la-Ste-TRANSCOM-Sarl.pdf</t>
  </si>
  <si>
    <t>ARRETE N° 184 /PR /MMDICPSP/DGM/DGTM/2018</t>
  </si>
  <si>
    <t>ARRETE 184 PORTANT PERMIS DE RECHERCHE DES PIERRES PRECIEUSES A SOGEM DANS ZONE SEMILE  PROVINCE WADI FIRA.pdf</t>
  </si>
  <si>
    <t>La Société Tchado-chinoise d’exploitation minière</t>
  </si>
  <si>
    <t>ARRETE N° 003 /PR/PM/MMI /SG/DGGM /2016</t>
  </si>
  <si>
    <t>Arreté-003-Octroi-Permis-de-Recherche-dor-Ste-Tchado-Chinoise-d-Exploitation-Miniere.pdf</t>
  </si>
  <si>
    <t>La Société CAISI Tchad SA</t>
  </si>
  <si>
    <t>ARRETE N° 105 /PR/PM/MPME/SG/DGGM/DMC/2014</t>
  </si>
  <si>
    <t>Arreté-105-Octroi-Permis-de-Recherche-miniere-métaux-CAISI-TCHAD.pdf</t>
  </si>
  <si>
    <t>La Société Scientific Mineral Exploration</t>
  </si>
  <si>
    <t>ARRETE N° 147 /PR /MMDICPSP/SG/DGG/DRGCM/2018</t>
  </si>
  <si>
    <t>ARRETE 147 PORTANT PERMIS DE RECHERCHE D'OR A SCIENTIFIC MINERALS  dans le MAYO KEBBI O.pdf</t>
  </si>
  <si>
    <t>ARRETE N° 197 /PR /MMDICPSP/DGM/DGTM/2019</t>
  </si>
  <si>
    <t>ARRETE 197 PORTANT PERMIS DE RECHERCHE D_OR A SOGEM DANS SECTEUR D ALAI PROVINCE BATHA.pdf</t>
  </si>
  <si>
    <t>ARRETE N° 108 /PR /MMDICPSP/SG/DGG/DRGCM/2018</t>
  </si>
  <si>
    <t>ARRETE N° 108 PORTANT TRANSFERT PERMIS DE RECHERCHE D'OR de Tchado chin à la Sté ACGC.pdf</t>
  </si>
  <si>
    <t>La Société Mining and Business Corporation Chad (MBCC  SARL)))</t>
  </si>
  <si>
    <t>ARRETE N° 006 /PR/PM/MMI/SG/DGGM/2016</t>
  </si>
  <si>
    <t>ARRETE 006 Portant Octroi de Permis de Recherche d_Or à MININIG AND BUSINESS CORPORATION CHAD.pdf</t>
  </si>
  <si>
    <t>ARRETE N° 009 /PR/MPME/DGM/DGTM/DMG/2020</t>
  </si>
  <si>
    <t>ARRETE 009 Portant Octroi de Permis DE EXPLOITAT SEMI INDUST D_OR à la Sté ACGC.pdf</t>
  </si>
  <si>
    <t xml:space="preserve">ARRETE N° 012 /PR/PM/MMG/SG/DGGM/2016	</t>
  </si>
  <si>
    <t>ARRETE 012 Portant Octroi de Permis de Recherche d_Or à SERDAR TCHAD au Mayo Dallah MKO.pdf</t>
  </si>
  <si>
    <t xml:space="preserve">ARRETE N° 013 /PR/PM/MMG/SG/DGGM/2016	</t>
  </si>
  <si>
    <t>ARRETE 013 Portant Octroi de Permis de Recherche d_Or à SERDAR TCHAD zone TAGAL Dept Mayo Dallah MKO.pdf</t>
  </si>
  <si>
    <t>ARRETE N° 007 /PR/PM/MMI /SG/DGGM /2016</t>
  </si>
  <si>
    <t>ARRETE N° 007 portant Octroi d'un permis de recherche Minière à la société SOGEM Fitri  au Batha(7).pdf</t>
  </si>
  <si>
    <t>La Société ALPHA SERVICES</t>
  </si>
  <si>
    <t>ARRETE N° 141 /PR/PM/ MMDICPSP/DGM/DGTM/DM/2019</t>
  </si>
  <si>
    <t>ARRETE N° 141 portant octroi de permis de rech minere pour l'or dans la region à chev entre Batha et Guera scté ALPHA SERVICES.pdf</t>
  </si>
  <si>
    <t>La Société ENZO-LOUNA</t>
  </si>
  <si>
    <t>ARRETE N° 124 /PR/PM/ MPME/DGTM/DMG/SRGMM/2020</t>
  </si>
  <si>
    <t>ARRETE N° 124 portant octroi d'un permis de rech d'or à la Sté ENZO- LOUNA.pdf</t>
  </si>
  <si>
    <t>La SONAMIG / Actuellement SONEMIC (Société Nationale d'Exploitation Minière et de Contrôle)</t>
  </si>
  <si>
    <t>ARRETE N° 48 /PR/MMDICPSP/DGM/DGTM/DM/2019</t>
  </si>
  <si>
    <t>ARRETE N° 48 Portant octroi d'un permis de reche Miniere pour l'or à la SONAMIG dans le ENNEDI O(3).pdf</t>
  </si>
  <si>
    <t>ARRETE N° 47 /PR/MMDICPSP/DGM/DGTM/DM/2019</t>
  </si>
  <si>
    <t>ARRETE N° 47 Portant octroi d'un permis de reche Miniere pour l'or à la SONAMIG.pdf</t>
  </si>
  <si>
    <t>ARRETE N° 36 /PR/MMDICPSP/DGM/DGTM/DM/2019</t>
  </si>
  <si>
    <t>ARRETE N° 36 Portant octroi d'un permis de reche Miniere pour l'or à la SONAMIG à GUERA.pdf</t>
  </si>
  <si>
    <t>ARRETE N° 37 /PR/MMDICPSP/DGM/DGTM/DM/2019</t>
  </si>
  <si>
    <t>ARRETE N° 37 Portant octroi d'un permis de reche Miniere pour l'or à la SONAMIG dans le DAR SILA.pdf</t>
  </si>
  <si>
    <t>ARRETE N° 38 /PR/MMDICPSP/DGM/DGTM/DM/2019</t>
  </si>
  <si>
    <t>ARRETE N° 38 Portant octroi d'un permis de reche Miniere pour l'or à la SONAMIG dans le  2 DAR SILA.pdf</t>
  </si>
  <si>
    <t>ARRETE N° 39 /PR/MMDICPSP/DGM/DGTM/DM/2019</t>
  </si>
  <si>
    <t>ARRETE N° 39 Portant octroi d'un permis de reche Miniere pour l'or à la SONAMIG dans le  GUERA 1.pdf</t>
  </si>
  <si>
    <t>ARRETE N° 40 /PR/MMDICPSP/DGM/DGTM/DM/2019</t>
  </si>
  <si>
    <t>ARRETE N° 40 Portant octroi d'un permis de reche Miniere pour l'or à la SONAMIG dans le WADI SAALA ENNEDI O.pdf</t>
  </si>
  <si>
    <t>ARRETE N° 41 /PR/MMDICPSP/DGM/DGTM/DM/2019</t>
  </si>
  <si>
    <t>ARRETE N° 41 Portant octroi d'un permis de reche Miniere pour l'or à la SONAMIG dans le  ENNEDI O.pdf</t>
  </si>
  <si>
    <t>ARRETE N° 42 /PR/MMDICPSP/DGM/DGTM/DM/2019</t>
  </si>
  <si>
    <t>ARRETE N° 42 Portant octroi d'un permis de reche Miniere pour l'or à la SONAMIG dans le Mayo Kebi O.pdf</t>
  </si>
  <si>
    <t>ARRETE N° 43 /PR/MPME/DGM/DGTM/DM/2019</t>
  </si>
  <si>
    <t>ARRETE N° 43 Portant octroi d'un permis de reche Miniere pour l'or à la SONAMIG dans le Mayo Kebi O.pdf</t>
  </si>
  <si>
    <t>ARRETE N° 44 /PR/MPME/DGM/DGTM/DM/2019</t>
  </si>
  <si>
    <t>ARRETE N° 44 Portant octroi d'un permis de reche Miniere pour l'or à la SONAMIG dans le Mayo Kebi O.pdf</t>
  </si>
  <si>
    <t>ARRETE N° 45 /PR/MMDICPSP/DGM/DGTM/DM/2019</t>
  </si>
  <si>
    <t>ARRETE N° 45 Portant octroi d'un permis de reche Miniere pour l'or à la SONAMIG dans leTIBESTI.pdf</t>
  </si>
  <si>
    <t>La Société Golden Total</t>
  </si>
  <si>
    <t>ARRETE N° 140 /PR/PM/ MPME/DGTM/DMG/SRGMM/2020</t>
  </si>
  <si>
    <t>ARRETE N° 140 Portant octroi d'un permis de recher de l'or à la Societé Golden Total.pdf</t>
  </si>
  <si>
    <t>La Société SOGECT SA/AG</t>
  </si>
  <si>
    <t>ARRETE N° 139/PR/MPME/DGM/DGMT/DMG/SRGMM/2020</t>
  </si>
  <si>
    <t>ARRETE N° 139 de 2020 portant octroi d un permis de recherche de l' Or à la Sté SOGECT.pdf</t>
  </si>
  <si>
    <t>ARRETE N° 043/PCMT/PMT/MMG/SG/DGTM/DMG/2021</t>
  </si>
  <si>
    <t>ARRETE N° 043 de 2021 portant Octroi Permis de recherche de l'Or à la Sté SONADEM.pdf</t>
  </si>
  <si>
    <t>ARRETE N° 042/PCMT/PMT/MMG/SG/DGTM/DMG/2021</t>
  </si>
  <si>
    <t>ARRETE N° 042 de 2021 portant Octroi Permis de recherche de l'Or à la Sté SONADEM.pdf</t>
  </si>
  <si>
    <t>ARRETE N° 69 /PR/PM/MMDICPSP /SG/DGG/DRGCM /2069</t>
  </si>
  <si>
    <t>ARRETE N° 69 Portant permis de rech d'or à la Sté SONADEM zone FADJE LALA, Dep de FITRI , Reg  BATHA.pdf</t>
  </si>
  <si>
    <t>ARRETE N° 036/PR/PM/MMI/SG/DGGM/2016</t>
  </si>
  <si>
    <t>ARRETE N° 036 de 2016 portant Permis de recherche de l'Or à la Sté MIREDEX(1).pdf</t>
  </si>
  <si>
    <t>ARRETE N° 188/PR/MMDICPSP/DGM/DGTM/2018</t>
  </si>
  <si>
    <t>ARRETE N° 188 Portant permis de reche d'exploit de Pierres Preci à la Sté MIRADEX.pdf</t>
  </si>
  <si>
    <t>ARRETE N° 007 /PR/MMDICPSP/DGM/DGTM/2018</t>
  </si>
  <si>
    <t>ARRETE N° 007 Portant octroi d'un peermis de recher Minieres Sté SCIENTIFIC MINER pour l'or dans  GAMBA, Prov MAYO-KE.pdf</t>
  </si>
  <si>
    <t>ARRETE N° 008 /PR/MPME/DGM/DGTM/DMG/2020</t>
  </si>
  <si>
    <t>ARRETE N° 008 Portant octroi d'un permis d'exploit semi indust de l'or à la Sté Afriq CGC  Bitkine , dep d'Abtouyour, Provi Guera.pdf</t>
  </si>
  <si>
    <t>ARRETE N° 47 /PR/PM/MMDICPSP /SG/DGG/DRGCM/DRGM /2018</t>
  </si>
  <si>
    <t>ARRETE N° 47 Portant octroi permis de recherc d'or à la Sté Tchado-Chinoise d'exploit  TOUMKA BARA, Dep ABTOUYOUR.pdf</t>
  </si>
  <si>
    <t>La Société Tchadienne de Recherche et de l'Exploitation Minière (STREM)</t>
  </si>
  <si>
    <t>ARRETE N° 065 /PR/MPME/DGM/DGTM/DMG/2020</t>
  </si>
  <si>
    <t>Cuivre</t>
  </si>
  <si>
    <t>ARRETE N° 065 Portant octroi d'un permis de recher de cuivre à la Sté Tchadin de Rech et d'Exploit Min (STREM) dans  KORBO , Prov GUERA.pdf</t>
  </si>
  <si>
    <t>ARRETE N° 066 /PR/MPME/DGM/DGTM/DMG/2020</t>
  </si>
  <si>
    <t>ARRETE N° 066 Portant octroi d'un permis de recher de l'or à la Sté Tchadie de rech et d'exploit Miniere  (STREM) dans Bediga Prov de Guera.pdf</t>
  </si>
  <si>
    <t>La Société TEKTON MINERALS Pte. Ltd</t>
  </si>
  <si>
    <t>ARRETE N° 082 /PR/PM/MPME/SG/DGGM/2014</t>
  </si>
  <si>
    <t>ARRETE N° 082 Portant octroi d'un permis de rch Miniere pour l'or à la Sté TEKTON MINERALS Pte. Ltd.pdf</t>
  </si>
  <si>
    <t xml:space="preserve">ARRETE N° 93 /PR/PM/MPME/SG/DGG/2014 </t>
  </si>
  <si>
    <t>ARRETE N° 93 Portant octroi d'un permis de recherc Miniere pour l'or au GROUPE GMIA.pdf</t>
  </si>
  <si>
    <t>ARRETE N°99 /PR/PM/ MMDICPSP/DGM/DGTM/DRM/2019</t>
  </si>
  <si>
    <t>ARRETE N° 99 Portant octroi et extens des permis de rech et d'exploit Pierres Precieuses à la Sté SOGEM.pdf</t>
  </si>
  <si>
    <t>La Société RAW MATERIALS COMPANY</t>
  </si>
  <si>
    <t>ARRETE N° 119 /PR/MPME/DGM/DGTM/2020</t>
  </si>
  <si>
    <t>ARRETE N° 119 Portant octroi de recherc de l'or à la Sté RAW MATERIALS COMPANY.pdf</t>
  </si>
  <si>
    <t>ARRETE N° 120 /PR/MPME/DGM/DGTM/2020</t>
  </si>
  <si>
    <t>ARRETE N° 120 Portant octroi d'un permis de recher de l'or à la Sté RAW MATERIALS COMPANY.pdf</t>
  </si>
  <si>
    <t>ARRETE N° 123 /PR/MPME/DGM/DGTM/DMG/SRGMM/2020</t>
  </si>
  <si>
    <t>ARRETE N° 123 Portant octroi d'un permis de recher de l'or à la Sté ENZO-LOUNA.pdf</t>
  </si>
  <si>
    <t>La Société Minière et Solution Intégrées (SMSI)</t>
  </si>
  <si>
    <t>ARRETE N° 134 /PR/MPME/DGM/DGTM/DMG/SRGMM/2020</t>
  </si>
  <si>
    <t>ARRETE N° 134 Portant octroi d'un permis de recher de l'or à la SMSI.pdf</t>
  </si>
  <si>
    <t>ARRETE N° XX /PR/PM/MPME/SG/2014</t>
  </si>
  <si>
    <t>ARRETE N° Portant octroi d'un permis de recherches Miniere pour l'or à la Sté Scientifique Mineral Explor.pdf</t>
  </si>
  <si>
    <t>ARRETE N° 46 /PR/MMDICPSP/DGM/DGTM/DM/2019</t>
  </si>
  <si>
    <t>ARRETE N° 46 Portant octroi d'un permis de reche Miniere pour l'or à la SONAMIG dans leTIBESTI 2(1).pdf</t>
  </si>
  <si>
    <t>ARRETE N° 183 /PR/MMDICPSP/DGM/DGTM/2018</t>
  </si>
  <si>
    <t>ARRETE N° 183 PORTANT OCTROI PERMIS DE RECHERCHE D_OR à la Sté ACGC dans le GUERA(1).pdf</t>
  </si>
  <si>
    <t>ARRETE N° 011/PCMT/PMT/MMG/SG/DGTM/DMG/2022</t>
  </si>
  <si>
    <t>ARRETE N° 91/PCMT/PMT/MMG/SG/DGG/DRG/SRGMM/2022</t>
  </si>
  <si>
    <t>ARRETE N° 063/PR/PM/MPME/SG/2014</t>
  </si>
  <si>
    <t>ARRETE N° 063 de 2014 portant Octroi Permis de recherche de l'Or à la Sté SCIENTIFIC MINERAL EXPLOR.pdf</t>
  </si>
  <si>
    <t>La Société GMIA MINERALS</t>
  </si>
  <si>
    <t>Arrêté N° 135/PR/MPME/DGM/DGTM/DMG/2020</t>
  </si>
  <si>
    <t>ARRETE N° 135 de 2020 portant Octroi Permis de recherche de l'Or à la Sté GMIA MINERALS.pdf</t>
  </si>
  <si>
    <t>La Société CHAD SAO SOLAR</t>
  </si>
  <si>
    <t>ARRETE N° 032/PT/PMT/MMG/SG/DGG/DRG/SRGMM/2023</t>
  </si>
  <si>
    <t>ARRETE N° 032 de 2023 portant octroi d un permis à la Sté CHAD SAO SOLAR.pdf</t>
  </si>
  <si>
    <t>ARRETE N° 031 /PCMT/PMT/MMG/SG/DGTM/DGM/SRGMM/2022</t>
  </si>
  <si>
    <t>La Société KOURSAMI GROUP</t>
  </si>
  <si>
    <t>ARRETE N° 129/PR/MPME/DGM/DGTM/DMG/SRGMM/2020</t>
  </si>
  <si>
    <t>ARRETE N° 129 de 2020 portant Octroi Permis de recherche de l'Or à la Sté KOURSAMI GROUP.pdf</t>
  </si>
  <si>
    <t>ARRETE N° 130/PR/MPME/DGM/DGTM/DMG/SRGMM/2020</t>
  </si>
  <si>
    <t>ARRETE N° 130 de 2020 portant Octroi Permis de recherche de l'Or à la Sté KOURSAMI GROUP.pdf</t>
  </si>
  <si>
    <t>ARRETE N° 044 /PCMT/PMT/MMG/SG/DGTM/DGM/SRGMM/2022</t>
  </si>
  <si>
    <t>Arrêté N° 162/PR/MPM/DGM/DGTM/2020</t>
  </si>
  <si>
    <t>ARRETE N° 162de 2020 portant Octroi Permis de recherche de l'Or à la Sté TEKTON MINERALS.pdf</t>
  </si>
  <si>
    <t>Arrêté N° 161/PR/MPM/DGM/DGTM/2020</t>
  </si>
  <si>
    <t>ARRETE N° 161de 2020 portant Octroi Permis de recherche de l'Or à la Sté TEKTON MINERALS.pdf</t>
  </si>
  <si>
    <t>Arrêté N° 163/PR/MPM/DGM/DGTM/2020</t>
  </si>
  <si>
    <t>ARRETE N° 163de 2020 portant Octroi Permis de recherche de l'Or à la Sté TEKTON MINERALS.pdf</t>
  </si>
  <si>
    <t>ARRETE N° 034/PR/PM/MMDICPSP/SG/DGG/DRGCM/2018</t>
  </si>
  <si>
    <t>ARRETE N° 034 de 2018 portant Octroi Permis de recherche de l'Or à la Sté TEKTON MINERALS.pdf</t>
  </si>
  <si>
    <t>La Société UNITED GOLDEN GROUP</t>
  </si>
  <si>
    <t>ARRETE N° 81 /PR/PM/MMDICPSP/SG/DGG/DRGCM/2018</t>
  </si>
  <si>
    <t>ARRETE N° 81 de 2018 portant Octroi Permis de recherche de l'Or à la Sté GOLDEN UNITED GROUP.pdf</t>
  </si>
  <si>
    <t>ARRETE N° 103 /PCMT/PMT/MMG/SG/DGG/DRG/SRGMM/2022</t>
  </si>
  <si>
    <t>ARRETE N° 0104 /PCMT/PMT/MMG/SG/DGG/DSG/SRGMM/2022</t>
  </si>
  <si>
    <t>ARRETE N° 0105 /PCMT/PMT/MMG/SG/DGG/DSG/SRGMM/2022</t>
  </si>
  <si>
    <t>ARRETE N° 091 /PCMT/PMT/MMG/SG/DGG/DSG/SRGMM/2022</t>
  </si>
  <si>
    <t>ARRETE N° 070 /PT/PMT/MMG/SG/DGG/DRG/SRGMM/2023</t>
  </si>
  <si>
    <t>ARRETE N° 070 de 2023 portant Octroi Permis de recherche de l'Or à la Sté AL-MOUDJAWHARATE.pdf</t>
  </si>
  <si>
    <t>ARRETE N° 062/PR/MPME/DGM/DGTM/DRGM/2020</t>
  </si>
  <si>
    <t>ARRETE N° 062 de 2020 portant Octroi Permis de recherche de l'Or à la Sté ASSIOUTY MINING.pdf</t>
  </si>
  <si>
    <t>La Société AL-ABASSI CARRIERE</t>
  </si>
  <si>
    <t xml:space="preserve">ARRETE N° 067/PT/PMT/MMG/SG/DGG/DRG/SRGMM/2023	</t>
  </si>
  <si>
    <t>ARRETE N° 067 de 2023 portant Octroi Permis de recherche de l'Or à la Sté ABBASSI CARRIERE.pdf</t>
  </si>
  <si>
    <t xml:space="preserve">ARRETE N° 068/PT/PMT/MMG/SG/DGG/DRG/SRGMM/2023	</t>
  </si>
  <si>
    <t>ARRETE N° 068 de 2023 portant Octroi Permis de recherche de l'Or à la Sté ABBASSI CARRIERE.pdf</t>
  </si>
  <si>
    <t>ARRETE N° 069/PR/MPME/DGM/DGTM/DMG/DRGM/2020</t>
  </si>
  <si>
    <t>ARRETE N° 069 de 2020 portant Octroi Permis de recherche de l'Or à la Sté CAISI.pdf</t>
  </si>
  <si>
    <t xml:space="preserve">ARRETE N° 121 /PT/PMT/MMG/SG/DGG/DSG/SRGMM/2022	</t>
  </si>
  <si>
    <t>ARRETE N° 120/PT/PMT/MMG/SG/DGG/DSG/SRGMM/2022</t>
  </si>
  <si>
    <t>La Société AMAZONE TIBESTI</t>
  </si>
  <si>
    <t>ARRETE N° 069/PT/PMT/MMG/SG/DGG/DSG/SRGMM/2023</t>
  </si>
  <si>
    <t>ARRETE N° 069 de 2023 portant Octroi Permis de recherche de l'Or à la Sté AMAZONE TIBESTI.pdf</t>
  </si>
  <si>
    <t>ARRETE N° 123/PT/PMT/MMG/SG/DGG/DSG/SRGMM/2022</t>
  </si>
  <si>
    <t>ARRETE N° 124/PT/PMT/MMG/SG/DGG/DSG/SRGMM/2022</t>
  </si>
  <si>
    <t>La Société GLIGLI</t>
  </si>
  <si>
    <t>ARRETE N° 046/MMG/SG/DGG/DRG/2024</t>
  </si>
  <si>
    <t>ARRETE N° 046 de 2024 portant Octroi Permis de recherche de l'Or à la Sté GLIGLI.pdf</t>
  </si>
  <si>
    <t>ARRETE N° 047/MMG/SG/DGG/DRG/2024</t>
  </si>
  <si>
    <t>ARRETE N° 047 de 2024 portant Octroi Permis de recherche de l'Or à la Sté GLIGLI.pdf</t>
  </si>
  <si>
    <t>La Société Chad Mining Group</t>
  </si>
  <si>
    <t>ARRETE N° 035/PR/PCMT/PMT/MMG/SG/DGTM/DMC/2021</t>
  </si>
  <si>
    <t>ARRETE N° 035 de 2021 portant Octroi Permis de recherche de l'Or à la Sté CHAD MINING GROUP.pdf</t>
  </si>
  <si>
    <t>ARRETE N° 033/PR/PCMT/PMT/MMG/SG/DGTM/DMC/2021</t>
  </si>
  <si>
    <t>ARRETE N° 033 de 2021 portant Octroi Permis de recherche de l'Or à la Sté CHAD MINING GROUP.pdf</t>
  </si>
  <si>
    <t>ARRETE N° 101/PCMT/PMT/MMG/SG/DGG/DRG/SRGMM/2022</t>
  </si>
  <si>
    <t>ARRETE N° 048/PCMT/PMT/MMG/SG/DGTM/2021</t>
  </si>
  <si>
    <t>ARRETE N° 048 de 2021 portant Octroi Permis de recherche de l'Or à la Sté SONAMIG.pdf</t>
  </si>
  <si>
    <t>Arrêté N° 136/PR/MPME/DGM/DGTM/DMG/2020</t>
  </si>
  <si>
    <t>ARRETE N° 136 de 2020 portant Octroi Permis de recherche de l'Or à la Sté GMIA MINERALS.pdf</t>
  </si>
  <si>
    <t>Groupement des Sociétés MOTALE &amp; SOGEM RESOURCES</t>
  </si>
  <si>
    <t>ARRETE N° 010/PR/PM/MMI/SG/DGGM/2016</t>
  </si>
  <si>
    <t>ARRETE N° 010 de 2020 portant Octroi Permis de recherche de l'Or à la Sté MOTELE &amp; SOGEM.pdf</t>
  </si>
  <si>
    <t>La Société AL BACHAR  DJALOUL</t>
  </si>
  <si>
    <t xml:space="preserve">ARRETE N° 025 /PT/PMT/MMG/SG/DGG/DRG/SRGMM/2023	</t>
  </si>
  <si>
    <t>ARRETE N° 025 de 2023 portant Octroi Permis de recherche de l'Or à la Sté ALBACHAR DJALOUL.pdf</t>
  </si>
  <si>
    <t xml:space="preserve">ARRETE N° 026/PT/PMT/MMG/SG/DGG/DRG/SRGMM/2023	</t>
  </si>
  <si>
    <t>ARRETE N° 026 de 2023 portant Octroi Permis de recherche de l'Or à la Sté ALBACHAR DJALOUL.pdf</t>
  </si>
  <si>
    <t>L'Entreprise IBET ADOUM</t>
  </si>
  <si>
    <t>ARRETE N° 100/PCMT/PMT/MMG/SG/DGTM/DRG/SRGMM/2022</t>
  </si>
  <si>
    <t>ARRETE N° 100 de 2022 portant Octroi Permis de recherche de l'Or à la Sté IBET ADOUM.pdf</t>
  </si>
  <si>
    <t>ARRETE N° 041 /PCMT/PMT/MMG/SG/DGTM/2021</t>
  </si>
  <si>
    <t>ARRETE N° 041 de 2021 portant Octroi Permis de recherche de l'Or à la Sté ABOURACHID.pdf</t>
  </si>
  <si>
    <t>ARRETE N° 108/PR/PM/MMDICPSP /SG/DGG/DRGCM/2018</t>
  </si>
  <si>
    <t>ARRETE N° 1 08de 2018 portant Octroi Permis de recherche de l'Or à la Sté TCHADOCHINOISE EXPLOITA.pdf</t>
  </si>
  <si>
    <t>La Société GEO INDUSTRIAL Tchad</t>
  </si>
  <si>
    <t>ARRETE N° 040/PR/MPME/DGM/DGTM/DMG/2020</t>
  </si>
  <si>
    <t>ARRETE N° 040 de 2020 portant Octroi Permis de recherche de l'Or à la Sté GEO INDUSTRIAL TCHAD.pdf</t>
  </si>
  <si>
    <t>La Société Barka Construction et Equipement</t>
  </si>
  <si>
    <t>ARRETE N° 051/MMG/SG/DGG/DRG/SRGMM/2024</t>
  </si>
  <si>
    <t>ARRETE N° 051 portant octroi d un permis à la  Sté Barka Construction et Equipement BCE.pdf</t>
  </si>
  <si>
    <t xml:space="preserve">ARRETE N° 119 /PT/PMT/MMG/SG/DGG/DRG/SRGMM/2022	</t>
  </si>
  <si>
    <t xml:space="preserve">ARRETE N° 118 /PT/PMT/MMG/SG/DGG/DRG/SRGMM/2022	</t>
  </si>
  <si>
    <t>ARRETE N° 033/PR/PM/MMDICPSP/SG/DGG/DRGCM/2018</t>
  </si>
  <si>
    <t>ARRETE N° 033 de 2018 portant octroi d un permis de recherche à la Sté TEKTON MINERALS.pdf</t>
  </si>
  <si>
    <t>ARRETE N° 137 /PR/MPME/DGM/DGTM/DMG/SRGMM/2020</t>
  </si>
  <si>
    <t>ARRETE N° 137 de 2020 portant octroi d un permis à la Sté SONADEM.pdf</t>
  </si>
  <si>
    <t>CEFC Hainan International</t>
  </si>
  <si>
    <t>ARRETE N° 036/PCMT/PMT/MMG/SG/DGTM/DMG/SRGMM/2021</t>
  </si>
  <si>
    <t>ARRETE N° 036 portant octroi d un permis de recherche de l' Or à la Sté SAAR SECURITE.pdf</t>
  </si>
  <si>
    <t>ARRETE N° 75 /PR/PM/ MMDICPSP/DGM/DGTM/DM/2019</t>
  </si>
  <si>
    <t>ARRETE N° 75 PORTANT  AUTORISAT D EXPLOITAT D UNE MINE SEMI INDUST1 D'OR A ABOURACHID.pdf</t>
  </si>
  <si>
    <t xml:space="preserve">La Société Internationale de Négoce et Développement (SlND) </t>
  </si>
  <si>
    <t>ARRETE N° 76 /PR/PM/ MMDICPSP /SG/DGMC/DM/DMA/2018</t>
  </si>
  <si>
    <t>ARRETE N° 76 portant auto d'Explot° d'une mne se-indist d'or à la SIND.pdf</t>
  </si>
  <si>
    <t>Le groupement WOUINIA</t>
  </si>
  <si>
    <t>ARRETE N° 115 /PR/MMDICPSP/SG/DGMC/DM/2018</t>
  </si>
  <si>
    <t>ARRETE N° 115 PORTANT AUTOR 2 SITES DE MINE  D EXPLOIT SEMI INDUST D'OR A Sté WOUINIA(1).pdf</t>
  </si>
  <si>
    <t>ARRETE N° 80 /PR/MMDICPSP/DGM/DGTM/DM/2019</t>
  </si>
  <si>
    <t>ARRETE N° 80 PORTANT  AUTORISAT D EXPLOITAT D UNE MINE SEMI INDUST D'OR A ABOURACHID(1).pdf</t>
  </si>
  <si>
    <t>La Société d'Exploitation et de Commercialisation des Mines (SECOM)</t>
  </si>
  <si>
    <t>ARRETE N° 185 /PR/MPME/DGM/DGTM/DMG/DMSII/2018</t>
  </si>
  <si>
    <t>ARRETE N° 185 PORTANT PERMIS D EXPLOITATION SEMI INDUST  D'OR A SECOM.pdf</t>
  </si>
  <si>
    <t>La Société Abbarci Mining Group</t>
  </si>
  <si>
    <t>ARRETE N° 169 /PR/MPME/DGM/DGTM/DM/2018</t>
  </si>
  <si>
    <t>ARRETE N° 169 Autorisant ABBARCI à traiter les residus de tout venant issus de l'exploitat d'Or.pdf</t>
  </si>
  <si>
    <t>DECISION N° 019 /PR/PM/MMGC/SG/ DGMC/DM/DMSII/2017</t>
  </si>
  <si>
    <t>DECISION 019 Autorisation à MANAJEM Co Ltd Collecte et lavage Exploitation Art d_OR à Kalait  Ennedi Ouest.pdf</t>
  </si>
  <si>
    <t>Monsieur TOULA LUC</t>
  </si>
  <si>
    <t>DECISION N° 018 /PR/PM/MPME/SG/DGGM/DMC/SM/2016</t>
  </si>
  <si>
    <t>DECISION 018 Autorisation à TOULA LUC Exploitation arti d_Or mayo Dalla PALA.pdf</t>
  </si>
  <si>
    <t xml:space="preserve">La Société GUENGUET </t>
  </si>
  <si>
    <t>DECISION N° 013 /PR/PM/MMG/SG/DGGM/DMC/SM/20 16</t>
  </si>
  <si>
    <t>DECISION 013 Autorisation à la Sté GUENGUET Commerce Import  et Export , Collecte et lavage , Exploitation art OR Ouadi Doué GB Sila.pdf</t>
  </si>
  <si>
    <t>DECISION N° 093 /PR/PM/MMG/SG/DGGM/2018</t>
  </si>
  <si>
    <t>DECISION 093 Autorisation à GAZELLE TCHAD Exp Art Pierre Préciseuses Secteur NGARMATOUNGA Djirrey Wadi Fira.pdf</t>
  </si>
  <si>
    <t>Monsieur ABDRAMANE YOUSSOUF</t>
  </si>
  <si>
    <t>DECISION N° 021 /PR/PM/MMG/SG/DGGM/DMC/SM/2016</t>
  </si>
  <si>
    <t>DECISION 021 Autorisation à Mr ABDRAMANE YOUSSOUF Exp.Art OR zone de Virdjibao, Canton Erdé.pdf</t>
  </si>
  <si>
    <t>DECISION N° 017 /PR/PM/MMGC/SG/ DGMC/DM/DMSII/2017</t>
  </si>
  <si>
    <t>DECISION 017 Autorisation à MANAJEM Co Ltd Collecte et lavage Exploit art ORB Secteur Yappala, Gamboké et Goundi MKO.pdf</t>
  </si>
  <si>
    <t>DECISION N° 092 /PR/PM/MMG/SG/DGGM/2016</t>
  </si>
  <si>
    <t>DECISION 092 Autorisation Sté GAZELLE TCHAD Expl Art des Pierres Precieuses Secteur NITTE, Dept Amzouer Wadi Fira.pdf</t>
  </si>
  <si>
    <t>L'Etablissement GOLDEN GROUPE</t>
  </si>
  <si>
    <t>DECISION N° 024 /PR/PM/MMG/SG/DGGM/DMC/SM/2016</t>
  </si>
  <si>
    <t>DECISION 024 Autorisation Ets GOLDEN GROUP Exploit art OR zone Matadjana, dept Biltine Wadi Fira.pdf</t>
  </si>
  <si>
    <t xml:space="preserve">Monsieur DJOUROU KOURA </t>
  </si>
  <si>
    <t>DECISION N° 026 /PR/PM/MMG/SG/DGGM/DMC/SM/2016</t>
  </si>
  <si>
    <t>DECISION 026 Autorisation à Mr DJOUROU KOURA Collecte de sable Expl Art OR lavage au Ouadi Saala Fada ENNEDI.pdf</t>
  </si>
  <si>
    <t xml:space="preserve">Monsieur ADAM GUICHI MARTAMI </t>
  </si>
  <si>
    <t>DECISION N° 028 /PR/PM/MMG/SG/DGGM/DMC/SM/2016</t>
  </si>
  <si>
    <t>DECISION 028 Autorisation à Mr ADAM GUICHI MARTAMI Collecte Sable, Exp Art OR Wadi Goz Beida.pdf</t>
  </si>
  <si>
    <t>Monsieur AHMAT IBRAHIM</t>
  </si>
  <si>
    <t>DECISION N° 060 /PR/PM/MPME/SG/DMC/SM/2015</t>
  </si>
  <si>
    <t>DECISION 060 Autorisation à Mr AHMAT IBRAHIM Exp Art OR site Vridjibao, Canton Erdé Pala.pdf</t>
  </si>
  <si>
    <t>L’Entreprise « Min SOGECOT</t>
  </si>
  <si>
    <t>DECISION N° 033 /PR/PM/MMDC/SG/DGGM/DMC/SM/2016</t>
  </si>
  <si>
    <t>DECISION 033 autorisant l_Entreprise Min SOGECOT à exploiter 2 pétites mines d_Or au TIBESTI.pdf</t>
  </si>
  <si>
    <t>DECISION N° 097 /PR/PM/MMG/SG/DGGM /2016</t>
  </si>
  <si>
    <t>DECISION N° 097 autorisant Sté ABBARCI Groupe Mining Exploitat mine semi indust d_Or dans l Ennedi O.pdf</t>
  </si>
  <si>
    <t>DECISION N° 096 /PR/PM/MMG/SG/DGGM /2016</t>
  </si>
  <si>
    <t>DECISION N° 096 autorisant la Sté ABBARCI Group Mining  Exploitat mine semi indust d_Or(1).pdf</t>
  </si>
  <si>
    <t>DECISION N° 115 /PR/PM/MMGC/SG/DGGM/2016</t>
  </si>
  <si>
    <t>DECISION 115 autorisant la Sté GAZELLE TCHAD Exploitation petite mine semi industrielle Secteur Goz Beida SILA(2).pdf</t>
  </si>
  <si>
    <t>La Société Générale des Mines</t>
  </si>
  <si>
    <t>ARRETE N° 029 /PR/MMOISG/DGMC/DM/DMA/2018</t>
  </si>
  <si>
    <t>ARRETE N° 29  autorisant la SOCIETE GENERALE DES MINES l'Explot° art  de l'or  à POUBAMEMayo Kebi ouest.pdf</t>
  </si>
  <si>
    <t>ARRETE N° 30 /PR/MMOISG/DGMC/DM/DMA/2018</t>
  </si>
  <si>
    <t>ARRETE N° 30 autorisant la SOCIETE GENERALE DES MINES l'Exploit° art de l'or à MATTA Moyo Kebi ouest(2).pdf</t>
  </si>
  <si>
    <t>La Société BOUTIQUE HADJER ALKARIM</t>
  </si>
  <si>
    <t>ARRETE N° 048 /PR/MPME/DGM/DGTM/2018</t>
  </si>
  <si>
    <t>ARRETE N° 048 portant auto art se-meca de l'or à la Sté BOUTQUE HADJER ALKARIM(1).pdf</t>
  </si>
  <si>
    <t>La Société TETI</t>
  </si>
  <si>
    <t>ARRETE N° 055 /PR/MPME/DGM/DGTM/DMG//DMA/2020</t>
  </si>
  <si>
    <t>ARRETE N° 055 portant auto d'Exploit°art se-meca de l'or à la societé TETI dans la zone de wadi Saala Ennedi West(2).pdf</t>
  </si>
  <si>
    <t>ARRETE N° 056 /PR/MPME/DGM/DGTM/DMG//DMA/2020</t>
  </si>
  <si>
    <t>ARRETE N° 056 portant Auto d'Exploit°ART- Semi meca à la société TETI Wadi Saala Ennedi West;.pdf</t>
  </si>
  <si>
    <t>La Société DAGAYE Commerce General et Transport</t>
  </si>
  <si>
    <t>ARRETE N° 063 /PR/MPME/DGM/DGTM/DMG//DMA/2020</t>
  </si>
  <si>
    <t>ARRETE N° 063 portant Auto d'Exploit° art-s-mecaà la société DAGAYE commerce G et T à wargala Ennedi west.pdf</t>
  </si>
  <si>
    <t>La Societe WARGALLA</t>
  </si>
  <si>
    <t>ARRETE N° 072 /PR/MPME/DGM/DGTM/DMG//DMA/2020</t>
  </si>
  <si>
    <t>ARRETE N° 072 portant auto d'Explot° art se-meca de l'or à la socté WARGALLA à Wargalla Ennedi ouest.pdf</t>
  </si>
  <si>
    <t>ARRETE N° 073 /PR/MPME/DGM/DGTM/DMG//DMA/2020</t>
  </si>
  <si>
    <t>ARRETE N° 073 portant auto d'Explot°art se-meca de l'or à la socté WARGALLA à Wargalla Ennedi ouest.pdf</t>
  </si>
  <si>
    <t>La Société AL RAHIM GROUP ALBATHA</t>
  </si>
  <si>
    <t>ARRETE N° 78 /PR/MMDICPSP/DGM/DGTM/DM/2019</t>
  </si>
  <si>
    <t>ARRETE N° 078 portant renvlt de la  décision N°044 2016à la Sté AL RAHIM GROUP ALBATHA.pdf</t>
  </si>
  <si>
    <t>La Société de Commerce et d'Industrie de SAHARA</t>
  </si>
  <si>
    <t>ARRETE N° 128 /PR/PM/ MPME/DGTM/DMG/DMA/2020</t>
  </si>
  <si>
    <t>ARRETE N° 128 portant auto d'Explot°art se- meca de l'or à la Sté de Commerce et d'Indstrie le SAHARA.pdf</t>
  </si>
  <si>
    <t>ARRETE N° 127 /PR/PM/ MPME/DGTM/DMG/DMA/2020</t>
  </si>
  <si>
    <t>ARRETE N° 127 portant auto art se- meca de l'or à la socté de Commerce et d'Industrie à Saala Ennedi ouest.pdf</t>
  </si>
  <si>
    <t>La Société Minière du Sahara (SOMISA)</t>
  </si>
  <si>
    <t>ARRETE N° 93 /PR/MMOICPSP/SG/DGMC/DM.DMSII/2018</t>
  </si>
  <si>
    <t>ARRETE N° 93 portant auto d'Explot d'une mine se-ind d'or à la SOMISA.pdf</t>
  </si>
  <si>
    <t>ARRETE N° 096 /PR/MPME/DGM/DGTM/DMG//DMA/2020</t>
  </si>
  <si>
    <t>ARRETE N° 096 portant auto art se-meca de l'or à la socté DAGAYE COMMERCE GENERAL.pdf</t>
  </si>
  <si>
    <t>La Société " LA GENERALE DES MINES"</t>
  </si>
  <si>
    <t>ARRETE N° 116 /PR/MPME/DGM/DGTM/DMG//SMA/2020</t>
  </si>
  <si>
    <t>ARRETE N° 116 portant auto d'Exploit° art se-meca de l'orà la socté La GENERALE DES MINES.pdf</t>
  </si>
  <si>
    <t>ARRETE N° X /PR/MPME/DGM/DGTM/DMG/DMSII/2010</t>
  </si>
  <si>
    <t>ARRETE N° 70 de 2019 portant AEMSI de l'Or à l'Entreprise IBET Adoum.pdf</t>
  </si>
  <si>
    <t>ARRETE N° 120 /PR/ MMDICPSP/SG /DGMC/DM/DMSII/2018</t>
  </si>
  <si>
    <t>ARRETE N° 120 Portant Autorisation d Exploitation d une Mine Industr d Or à la Sté SECOM.pdf</t>
  </si>
  <si>
    <t>ARRETE N° 035 /PR/MPM/DGM/DGTM/202</t>
  </si>
  <si>
    <t>ARRETE N° 35 DE 2021 portant AEASM de l'Or à la Sté Dowsorimi(2).pdf</t>
  </si>
  <si>
    <t>ARRETE N° 036 /PR/MPM/DGM/DGTM/2021</t>
  </si>
  <si>
    <t>ARRETE N° 36 DE 2021 portant AEASM de l'Or à la Sté Dowsorimi.pdf</t>
  </si>
  <si>
    <t>ARRETE N° 128/PR/MMDICPSP/DGM/DGTM/DM/2019</t>
  </si>
  <si>
    <t>ARRETE N° 128 de 2019 portant AEMSI de l'Or à la Sté Abourachid.pdf</t>
  </si>
  <si>
    <t>ARRETE N° 004 /PR/MMDICPSP/DGM/DGTM/DM/2018</t>
  </si>
  <si>
    <t>ARRETE N° 004 Portant l'exploit d'une mine d'or à la Sté Kessaya Groupe dans Ardelit, Comm de Gozbeida, Dep de Kimiti, Prov Sila.pdf</t>
  </si>
  <si>
    <t>La Société ALKON</t>
  </si>
  <si>
    <t>ARRETE N° 38 /PR/PM/ MMDICPSP/DGM/DGTM/DM/2019</t>
  </si>
  <si>
    <t>Arreté N°38 Portant autorisation d'exploitation d'une mine semi industrielle d'or à la Societé ALKON.pdf</t>
  </si>
  <si>
    <t>La Société GOUMOUR Mining</t>
  </si>
  <si>
    <t>ARRETE N° 021 /PR/MPME/DGM/DGTM/DMG/DMSII/2017</t>
  </si>
  <si>
    <t>ARRETE N° 021 Autorisant Goumour Minig à Exploiter une Mines Semi Industr d Or.pdf</t>
  </si>
  <si>
    <t>ARRETE N° 112 /PR/MMDICPSP/SG/DGMC/DM/DMSII/2018</t>
  </si>
  <si>
    <t>ARRETE N° 112 Portant Autorisat d Exploitat d une Mine Semi Industr d Or à la Sté DAWNE.pdf</t>
  </si>
  <si>
    <t>L'Entreprise HBV</t>
  </si>
  <si>
    <t>ARRETE N° 074/PCMT/PMT/MMG/SG/DGTM/DMG/SMA/2021</t>
  </si>
  <si>
    <t>ARRETE N° 074 de 2021 portant AEAT de l'Or à l'Entreprise HBV.pdf</t>
  </si>
  <si>
    <t>La Société AKBAR Tube</t>
  </si>
  <si>
    <t>ARRETE N° 075/PR/MPME/DGM/DGTM/DMG/DRGM/2020</t>
  </si>
  <si>
    <t>ARRETE N° 075 DE 2020 portant Auto Prospect de l'Or à la Sté AKBAR TUBE.pdf</t>
  </si>
  <si>
    <t>ARRETE N° 047/PT/PM/MMG/SG/DGM/DM/2023</t>
  </si>
  <si>
    <t>ARRETE N° 047 de 2023 portant AEASM de l'Or à la Sté AKBAR TUBE.pdf</t>
  </si>
  <si>
    <t xml:space="preserve">ARRETE N° 118 /PR/ MMDICPSP/SG /DGMC/DM/DMSII/2018	</t>
  </si>
  <si>
    <t>ARRETE N° 118 de 2019 portant AEMSI de l'Or à la Sté SECOM.pdf</t>
  </si>
  <si>
    <t>La Société BIRDOUANE</t>
  </si>
  <si>
    <t>ARRETE N° 068/PCMT/PMT/MMG/SG/DGTM/DMG/SMA/2022</t>
  </si>
  <si>
    <t>ARRETE N° 068 de 2022 portant AEASM de l'Or à la Sté BIRDOUANE.pdf</t>
  </si>
  <si>
    <t>La Société BKAM</t>
  </si>
  <si>
    <t>ARRETE N° 073/PR/MMDICPSP/DGM/DGTM/DM/DMSII/2019</t>
  </si>
  <si>
    <t>ARRETE N° 73 de 2019 portant AEMSI de l'Or à la Sté BKAM.pdf</t>
  </si>
  <si>
    <t>ARRETE N° 074/PR/MMDICPSP/DGM/DGTM/DM/SMSII/2019</t>
  </si>
  <si>
    <t>ARRETE N° 74 de 2019 portant AEMSI de l'Or à la Sté BKAM.pdf</t>
  </si>
  <si>
    <t>La Société BMM  YOUSSOUF</t>
  </si>
  <si>
    <t>AUTORISATION 22b</t>
  </si>
  <si>
    <t>La Société RAHAMA Exploitation Or et Diamant</t>
  </si>
  <si>
    <t>ARRETE N° 013/PT/PM//MMG/DGM/DM/SMA/2023</t>
  </si>
  <si>
    <t>La Société ECRBR</t>
  </si>
  <si>
    <t>ARRETE N° 026 /PCMT/PMT/MMG/DGM/DGTM/DMG/SMA/2021</t>
  </si>
  <si>
    <t>ARRETE N° 027 /PCMT/PMT/MMG/DGM/DGTM/DMG/SMA/2021</t>
  </si>
  <si>
    <t>ARRETE N° 020/MMG/SG/DGM/DM/SMA/2024</t>
  </si>
  <si>
    <t>ARRETE N° 019/MMG/SG/DGM/DM/SMA/2024</t>
  </si>
  <si>
    <t>La Société  GEOEXTRACTION Tchad (SOGET)</t>
  </si>
  <si>
    <t>ARRETE N° 72 /PCMT/PMT/MMG/SD/DGTM/2021</t>
  </si>
  <si>
    <t>ARRETE N° 71 /PCMT/PMT/MMG/SD/DGTM/2021</t>
  </si>
  <si>
    <t>La Société GLOBAL PETROLEUM AND ENERGY SERVICE</t>
  </si>
  <si>
    <t>ARRETE N° 109/PR/MMDICPSP/DGM/DGTM/DM/DMSII/2019</t>
  </si>
  <si>
    <t>ARRETE N° 110/PR/MMDICPSP/DGM/DGTM/DM/DMSII/2019</t>
  </si>
  <si>
    <t>ARRETE N° 182/MMG/SG/DGM/DM/SMA/2023</t>
  </si>
  <si>
    <t>La Société HAOU</t>
  </si>
  <si>
    <t>ARRETE N° 067 /PCMT/PMT/MMG/SG/DGTM/DMG/SMA/2021</t>
  </si>
  <si>
    <t>ARRETE N° 068 /PCMT/PMT/MMG/SG/DGTM/DMG/SMA/2021</t>
  </si>
  <si>
    <t>La Société IKHLASS</t>
  </si>
  <si>
    <t>ARRETE N° 039 /PCMT/PMT/MMG/SG/DGTM/DMG/SMA/2021</t>
  </si>
  <si>
    <t>La Société LOUGOUM FILS</t>
  </si>
  <si>
    <t>ARRETE N° 104/PR/MMDICPSP/DGM/DGTM/DM/DMSII/2019</t>
  </si>
  <si>
    <t>L'Entreprise MANNA</t>
  </si>
  <si>
    <t>ARRETE N° 078 /PCMT/PMT/MMG/SG/DGTM/DMG/SMA/2021</t>
  </si>
  <si>
    <t>ARRETE N° 079 /PCMT/PMT/MMG/SG/DGTM/DMG/SMA/2021</t>
  </si>
  <si>
    <t>La Société OIL Tchad</t>
  </si>
  <si>
    <t>ARRETE N° 105/PR/MMDICPSP/DGM/DM/DMSII/2019</t>
  </si>
  <si>
    <t>ARRETE N° 106/PR/MMDICPSP/DGM/DM/DMSII/2019</t>
  </si>
  <si>
    <t>La Société PBEC</t>
  </si>
  <si>
    <t>ARRETE N° 039/MMDIC/DGM/DM/2019</t>
  </si>
  <si>
    <t>ARRETE N° 040/MMDIC/DGM/DM/2019</t>
  </si>
  <si>
    <t>La Société SAMKY GOLD</t>
  </si>
  <si>
    <t>ARRETE N° X2 /PCMT/PMT/MMG/SG/DGTM/DMG/SMA/2022</t>
  </si>
  <si>
    <t>La Société Tchadienne d'Exploitation de l'Or et de Diamant (STEOD)</t>
  </si>
  <si>
    <t>ARRETE N° 007/PCMT/PMT/MMG/DGM/DGTM/DMG/SMA/2021</t>
  </si>
  <si>
    <t>La Société Tchadienne d'Exploitation d'Or (STEXPOR)</t>
  </si>
  <si>
    <t>ARRETE N° 120/PT/PM/MMG/SG/DGM/DM/SMA/2023</t>
  </si>
  <si>
    <t>La Société WADI HAWAR</t>
  </si>
  <si>
    <t>ARRETE N° 066 /PCMT/PMT/MMG/SG/DGTM/DMG/SMA/2021</t>
  </si>
  <si>
    <t>La Société WADI MOURTCHA</t>
  </si>
  <si>
    <t>ARRETE N° 033 /PR/MMDICPSP/DGM/DGTM/DM/2019</t>
  </si>
  <si>
    <t>ARRETE N° 034 /PR/MMDICPSP/DGM/DGTM/DM/2019</t>
  </si>
  <si>
    <t>Monsieur ABDELDJALIL  Zakaria Maarouf</t>
  </si>
  <si>
    <t>ARRETÉ N° 038 /PCMT/PMT/MMG/SG/DGTM/DMG/SMA/2022</t>
  </si>
  <si>
    <t>Monsieur MAHAMAT ABAKAR</t>
  </si>
  <si>
    <t>ARRETE N° 020/PT/PM/MMG/SG/DGM/DM/SMA/2023</t>
  </si>
  <si>
    <t>INTERET PUBLIC</t>
  </si>
  <si>
    <t>ARRETE N° 075 /PCMT/PT/MMG/SG/DGM/DC/SEC/2023</t>
  </si>
  <si>
    <t>La Société TCHELMADJI SERVICE</t>
  </si>
  <si>
    <t>Arrêté No 173 /MMG/SG/DGM/DM/2023</t>
  </si>
  <si>
    <t>ARRETE N° 016 /PR/MPM/DGM/DGTM/2021</t>
  </si>
  <si>
    <t>ARRETE N° 041 /MMG/SG/DGM/DM/2024</t>
  </si>
  <si>
    <t>ARRETE N° 042 /MMG/SG/DGM/DM/2024</t>
  </si>
  <si>
    <t>ARRETE N° 04x /MMG/SG/DGM/DM/2024</t>
  </si>
  <si>
    <t>ARRETE N° 048/PT/PM/MMG/SG/DGM/DM/2023</t>
  </si>
  <si>
    <t>La Société BRAVO LEINA</t>
  </si>
  <si>
    <t>Arrêté N° 010/PT/PM/MMG/SG/DGM/DM/SMA/2023</t>
  </si>
  <si>
    <t>Arrêté N° 018/PT/PM/MMG/SG/DGM/DM/SMA/2023</t>
  </si>
  <si>
    <t>Arrêté N° 021/PT/PM/MMG/DGTM/DMG/SMA/2021</t>
  </si>
  <si>
    <t>Arrêté N° 023/PCMT/PMT/MMG/DGTM/DMG/SMA/2021</t>
  </si>
  <si>
    <t>ARRETE N° 121/PT/PM/MMG/SG/DGM/DM/SMA/2023</t>
  </si>
  <si>
    <t>Le Groupement Babal Rahma</t>
  </si>
  <si>
    <t>ARRETE N° 073/PT/PM/MMG/SG/DGM/DM/SMA/2023</t>
  </si>
  <si>
    <t>ARRETE N° 168/PR/PM/MMDICPSP/SG/DGM/DM/SMA/2018</t>
  </si>
  <si>
    <t>ARRETE N° ..... /PR/MMDICPSP/DGM/DGTM/DM/DMA/2019</t>
  </si>
  <si>
    <t>La Société ADTM</t>
  </si>
  <si>
    <t>ARRETE N° 80 /PR/MMDICPSP/DGM/DMG/DSMSII/2020</t>
  </si>
  <si>
    <t>Arrêté No 171/MMG/SG/DGM/DM/2023</t>
  </si>
  <si>
    <t>La Société DOURGOUSSI</t>
  </si>
  <si>
    <t>Arrêté N° 029/MMG/SG/DGM/DM/SMA/2024</t>
  </si>
  <si>
    <t>ARRETE N° 125 /PT/PMT/MMG/SG/DGM/DM/2022</t>
  </si>
  <si>
    <t>ARRETE N° 011/PT/PM/MMG/SG/DGM/DM/SMA/2023</t>
  </si>
  <si>
    <t>ARRETE N° 012/PT/PM/MMG/SG/DGM/DM/SMA/2023</t>
  </si>
  <si>
    <t>ARRETE N° 034/PR/PMT/MPM/DGM/DGTM/DMG/2021</t>
  </si>
  <si>
    <t>ARRETE N° X3 /PCMT/PMT/MMG/SG/DGTM/DMG/SMA/2022</t>
  </si>
  <si>
    <t>ARRETE N° X1 /PCMT/PMT/MMG/SG/DGTM/DMG/SMA/2022</t>
  </si>
  <si>
    <t>ARRETE N° 140 /PR/MMDICPSP/DGM/DGTM/DM/SMA/2019</t>
  </si>
  <si>
    <t>ARRETE N° 152 /PR/MMDICPSP/SG/DGMC/DM2018</t>
  </si>
  <si>
    <t>La Société BOUROU INTERNATIONAL</t>
  </si>
  <si>
    <t>Arrêté N° 003  /PT/PM/MMG/SG/DGM/DM/2023</t>
  </si>
  <si>
    <t>ARRETE N° 050/PCMT/PMT/MMG/SG/DGTM/2021</t>
  </si>
  <si>
    <t>ARRETE N° 051/PCMT/PMT/MMG/SG/DGTM/2021</t>
  </si>
  <si>
    <t>La Société HAJAIJ Construction</t>
  </si>
  <si>
    <t>ARRETE N° 104/PT/PM/MMG/SG/DM/MSA/2023</t>
  </si>
  <si>
    <t>ARRETE N° 034/PT/PM/MMG/SG/DGM/DM/2023</t>
  </si>
  <si>
    <t>ARRETE N° 040/PT/PM/MMG/SG/DGM/DM/2023</t>
  </si>
  <si>
    <t>ARRETE N° 039/PT/PM/MMG/SG/DGM/DM/2023</t>
  </si>
  <si>
    <t>ARRETE N° 037 /PR/MMDICPSP/DGM/DGTM/DM/2019</t>
  </si>
  <si>
    <t>ARRETE N° 171/MMG/SG/DGM/DM/2023</t>
  </si>
  <si>
    <t>ARRETE N° 172/MMG/SG/DGM/DM/2023</t>
  </si>
  <si>
    <t>La Société EX BIANCO</t>
  </si>
  <si>
    <t>ARRETE N° 135 /PR/MMDICPSP/DGM/DGTM/DM/DMSII/2019</t>
  </si>
  <si>
    <t>L'Etablissement AL-MANAH</t>
  </si>
  <si>
    <t>ARRETE N° 101/PT/PM/MMG/SG/DGM/DM/SMA/2023</t>
  </si>
  <si>
    <t>ARRETE N° 102/PT/PM/MMG/SG/DGM/DM/SMA/2023</t>
  </si>
  <si>
    <t>ARRETE N° 069/PCMT/PMT/MMG/SG/DGTM/DC/SEC/2022</t>
  </si>
  <si>
    <t>La Société ABOU ARAFA ET FILS</t>
  </si>
  <si>
    <t>ARRETE N° 108 /PT/PM/MMG/SG/DM/DM/2023</t>
  </si>
  <si>
    <t>ARRETE N° 109/PT/PM/MMG/SG/DM/DM/2023</t>
  </si>
  <si>
    <t>La Société MINO GOLD</t>
  </si>
  <si>
    <t>ARRETE N° 063MMDICPSP/DGM/DGTM/DM/2019</t>
  </si>
  <si>
    <t>La Société ABOUSSAFITA</t>
  </si>
  <si>
    <t>ARRETE N° 002/MMG/SG/DGM/DM/2024</t>
  </si>
  <si>
    <t>ARRETE N° 003/MMG/SG/DGM/DM/2024</t>
  </si>
  <si>
    <t>ARRETE N° 181/MMG/SG/DGM/DM/SMA/2023</t>
  </si>
  <si>
    <t>ARRETE N° 003 /PR/MMDICPSP/DGM/DGTM/DM/2018</t>
  </si>
  <si>
    <t>Monsieur ABAKAR RAMADANE SOULEYMANE</t>
  </si>
  <si>
    <t>ARRETÉ N° 132 /PT/PMT/MMG/SG/DGM/DM/2022</t>
  </si>
  <si>
    <t>Monsieur BRAHIM MAHAMAT ISSA</t>
  </si>
  <si>
    <t>ARRETÉ N° 072 /PT/PMT/MMG/SG/DGM/DM/SMA/2023</t>
  </si>
  <si>
    <t>ARRETÉ N° 041 /PCMT/PMT/MMG/SG/DGTM/DMG/SMA/2022</t>
  </si>
  <si>
    <t>Monsieur YOUNOUS DJIBRINE</t>
  </si>
  <si>
    <t>ARRETÉ N° 022 /PCMT/PMT/MMG/SG/DGM/DM/2023</t>
  </si>
  <si>
    <t>ARRETÉ N° 061 /PCMT/PMT/MMG/SG/DGTM/DMG/SMA/2021</t>
  </si>
  <si>
    <t>La Société SAAD CHERIF AHMED</t>
  </si>
  <si>
    <t>ARRETÉ N° 118/PT/PMT/MMG/SG/DGM/DM/SMA/2023</t>
  </si>
  <si>
    <t>Monsieur MAHAMAT MAKINE SABOUNE</t>
  </si>
  <si>
    <t>ARRETÉ N° 089 /PT/PMT/MMG/SG/DGM/DM/SMA/2023</t>
  </si>
  <si>
    <t>La Société KHAIRALLAH SARL</t>
  </si>
  <si>
    <t>ARRETÉ N° 060/PCMT/PMT/MMG/SG/DGM/DM/2023</t>
  </si>
  <si>
    <t>ARRETÉ N° 001 /PCMT/PMT/MMG/SG/DGM/DM/SMA/2023</t>
  </si>
  <si>
    <t>La Société FIDELITE</t>
  </si>
  <si>
    <t>ARRETÉ N° 023/MMG/SG/DGTM/DMG/SMA/2024</t>
  </si>
  <si>
    <t>ARRETÉ N° 022 /MMG/SG/DGM/DM/SMA/2025</t>
  </si>
  <si>
    <t>ARRETÉ N° 037 /PT/PM/MMG/SG/DGM/DM/SMA/2023</t>
  </si>
  <si>
    <t>ARRETÉ N° 038 /PT/PM/MMG/SG/DGM/DM/SMA/2023</t>
  </si>
  <si>
    <t>ARRETE N° 021/PT/PM/MMG/SG/DGM/DM/SMA/2023</t>
  </si>
  <si>
    <t>Entreprise SALAM SISSI</t>
  </si>
  <si>
    <t>ARRETE N° 015/PT/PM/MMG/SG/DGM/DM/SMA/2023</t>
  </si>
  <si>
    <t>ARRETE N° 014/PT/PM/MMG/SG/DGM/DM/SMA/2023</t>
  </si>
  <si>
    <t>Monsieur ASSADIK ABDRAMANE</t>
  </si>
  <si>
    <t>ARRETE N°110/PT/PM/MMG/SG/DGM/DM/2022</t>
  </si>
  <si>
    <t>ARRETE N° 111/PT/PM/MMG/SG/DGM/DM/2022</t>
  </si>
  <si>
    <t>La Société ABNA ASSAHRA</t>
  </si>
  <si>
    <t>ARRETE N° 67 /PR/MPME/DGM/DGTM/DMG/DMSII/2018</t>
  </si>
  <si>
    <t>ARRETE N° 007 /PR/MMDICPSP/SG/DGMC/DM/DMSII/2022</t>
  </si>
  <si>
    <t>La Société Groupement Golden Total et IBRAHIM ALBARAKA GENERAL</t>
  </si>
  <si>
    <t>ARRETE N° 007/PR/MPME/DGM/DGTM/DMG/DMSII/2020</t>
  </si>
  <si>
    <t>ARRETE N° 007/PT/PM/ /MMG/SG/DGM/DM/2023</t>
  </si>
  <si>
    <t>ARRETE N° 008/PT/PM/ /MMG/SG/DGM/DM/2023</t>
  </si>
  <si>
    <t>ARRETE N° 033//MMG/SG/DGM/DM/SMA/2024</t>
  </si>
  <si>
    <t>La Société SICOGET</t>
  </si>
  <si>
    <t>ARRETE N° 004/MMG/SG/DGM/DM/SMA/2024</t>
  </si>
  <si>
    <t>ARRETE N° 088 /PCMT/PMT/MMG/SG/DGTM/DMG/SMSII/2021</t>
  </si>
  <si>
    <t>ARRETE N° 111/PT/PM/MMG/SG/DGM/DM/2023</t>
  </si>
  <si>
    <t>ARRETE N° 076 /PCMT/PMT/MMG/SG/DGTM/DMG/SMSII/2022</t>
  </si>
  <si>
    <t>Arrêté N° 163./MMG/SG/DGM/DM/2023</t>
  </si>
  <si>
    <t>ARRETE N° 040 /MMG/SG/DGM/DM/2024</t>
  </si>
  <si>
    <t>ARRETE N° 049/PT/PM/MMG/SG/DGM/DM/2023</t>
  </si>
  <si>
    <t>La Société HOUDI</t>
  </si>
  <si>
    <t>ARRETE N° 109/PT/PMT/MMG/SG/DGM/DM2022</t>
  </si>
  <si>
    <t>ARRETE N° 105/PT/PM/MMG/SG/DM/MSA/2023</t>
  </si>
  <si>
    <t>ARRETE N° 112/PT/PM/MMG/SG/DGM/DM/SMA/2023</t>
  </si>
  <si>
    <t>La Société STAR OILFIED SERVICES &amp; SUPPLIES</t>
  </si>
  <si>
    <t>ARRETÉ N° 191 /PR/MMOICPSP/DGM/DGTM/DC/DEC/2018</t>
  </si>
  <si>
    <t>ARRETÉ N° 192 /PR/MMOICPSP/DGM/DGTM/DC/DEC/2018</t>
  </si>
  <si>
    <t>ARRETE N° 173 /PR/MMOICPSP/DGM/DGTM/DC/DEC/2018</t>
  </si>
  <si>
    <t>ARRETE N° 038/PR/MPM/DGM/DGTM/DC/SEC/2021</t>
  </si>
  <si>
    <t>La Société d'Entreprise HOUAR</t>
  </si>
  <si>
    <t>ARRETE N° 054/PCMT/PMT/MMG/SG/DGM/DC/SE/2021</t>
  </si>
  <si>
    <t>ARRETE N° 41 PR/MPM/DGM/DGTM/DC/SEC/2021</t>
  </si>
  <si>
    <t>SANI &amp; BARKA</t>
  </si>
  <si>
    <t>ARRETE N° 080 /PCMT/PT/MMG/SG/DGM/DC/SEC/2023</t>
  </si>
  <si>
    <t>ARRETE N° 022/PR/MPME/DGM/DGTM/DMG/2020</t>
  </si>
  <si>
    <t>ARRETE N° 023/PR/MPME/DGM/DGTM/DMG/2020</t>
  </si>
  <si>
    <t>ARRETE N° 034/PCMT/PMT/MMG/DGTM/DGM/DTGMM/2022</t>
  </si>
  <si>
    <t>ARRETE N° 079/PT/PMT/MMG/SG/DGG/DRG/SRGMM/2023</t>
  </si>
  <si>
    <t>Arrêté N° 001/PT/PMT/MMG/SG/DGG/DRG/SRGMM/2023</t>
  </si>
  <si>
    <t>ARRETE N° 005 /MMG/SG/DGG/DRG/SRGMM/2024</t>
  </si>
  <si>
    <t>La Société IBNI SOSSAL</t>
  </si>
  <si>
    <t>ARRETE N°     /PT/PMT/MMG/SG/DGG/DRG/SRGMM/2024</t>
  </si>
  <si>
    <t>ARRETE N° 031/PT/PMT/MMG/SG/DGG/DRG/SRGMM/2023</t>
  </si>
  <si>
    <t>La Société d'Exploitation des Ressources Minières (SEREMIN)</t>
  </si>
  <si>
    <t>ARRETE N° 31/PR/MPM/DGM/DGTM/DMG/SRGMM/2020</t>
  </si>
  <si>
    <t>La Société STREVO</t>
  </si>
  <si>
    <t>Arrêté N° 017/PT/PMT/MMG/SG/DGG/DRG/SRGMM/2024</t>
  </si>
  <si>
    <t>ARRETE N° 049/MMG/SG/DGM/DM/2024</t>
  </si>
  <si>
    <t>ARRETE N° 048/MMG/SG/DGM/DM/2024</t>
  </si>
  <si>
    <t>La Société GROUPE ABOU AMMAR</t>
  </si>
  <si>
    <t>ARRETE N° 024 /PCMT/PMT/MMG/DGM/DGTM/DMG/SRGMM/2021</t>
  </si>
  <si>
    <t>ARRETE N° 050/PT/PMT/MMG/SG/DGG/DRG/SRGMM/2023</t>
  </si>
  <si>
    <t>Arrêté N° 169  /PT/PMT/MMG/SG/DGG/DRG/SRGMM/2023</t>
  </si>
  <si>
    <t>Arrêté N° 133  /PT/PMT/MMG/SG/DGG/DRG/SRGMM/2023</t>
  </si>
  <si>
    <t>La Société AB-DERWE</t>
  </si>
  <si>
    <t>ARRETE N° 136 /PT/PMT/MMG/SG/DGG/DRG/SRGMM/2022</t>
  </si>
  <si>
    <t>ARRETE N° 050 /PT/PMT/MMG/SG/DGG/DRG/SRGMM/2023</t>
  </si>
  <si>
    <t>ARRETE N° 122/PT/PM/MMG/SG/DGG/DRG/SRGMM/2022</t>
  </si>
  <si>
    <t>Arrêté N° 087/PR/MPM/DGM/DGTM//DMG2021</t>
  </si>
  <si>
    <t>ARRETE N° 074 /PT/PMT/MMG/SG/DGG/SRGMM/2023</t>
  </si>
  <si>
    <t>ARRETE N° 005/PT/PMT/MMG/SG/DGG/DRG/SRGMM/2023</t>
  </si>
  <si>
    <t>ARRETE N° 074/PR/MPME/DGM/DGTM/DMG/DRGM/2020</t>
  </si>
  <si>
    <t>ARRETE N° 027/PT/PMT/MMG/SG/DGG/DRG/SRGMM/2023</t>
  </si>
  <si>
    <t>ARRETE N° 107/PT/PMT/MMG/SG/DGG/DRG/SRGMM/2023</t>
  </si>
  <si>
    <t>ARRETÉ N° 194 /PR/MMOICPSP/DGM/DGTM/DC/DEC/2018</t>
  </si>
  <si>
    <t>ARRETÉ N° 195 /PR/MMOICPSP/DGM/DGTM/DC/DEC/2018</t>
  </si>
  <si>
    <t>ARRETE N° 166 /PR/MMOICPSP/DGM/DGTM/DC/DEC/2018</t>
  </si>
  <si>
    <t>ARRETE N° 167 /PR/MMOICPSP/DGM/DGTM/DC/DEC/2018</t>
  </si>
  <si>
    <t>ARRETE N° 174 /PR/MMOICPSP/SG/DGMC/DM.DMSII/2018</t>
  </si>
  <si>
    <t>DECISION N° 006 /PR/PM/MMG/SG/DGGM/DMC/SM/2016</t>
  </si>
  <si>
    <t>DECISION N° 007 /PR/PM/MMG/SG/DGGM/DMC/SM/2016</t>
  </si>
  <si>
    <t>ARRETE N° 004 /PR/MPM/DGM/DGTM/DC/SEC/2021</t>
  </si>
  <si>
    <t xml:space="preserve">La Société de Coopération pour la Construction et le Commerce- SPA (SCCC-SPA) </t>
  </si>
  <si>
    <t>ARRETE N° 168 /PR/MPME/DGM/DGTM/DCEC/2019</t>
  </si>
  <si>
    <t>I- Formulaires de déclaration</t>
  </si>
  <si>
    <t>N°</t>
  </si>
  <si>
    <t>Désignation</t>
  </si>
  <si>
    <t>Entités déclarantes</t>
  </si>
  <si>
    <t>Entreprises Extractives et de transport</t>
  </si>
  <si>
    <t xml:space="preserve">Entreprises publiques </t>
  </si>
  <si>
    <t>Régies Financières</t>
  </si>
  <si>
    <t>Fiche signalétique</t>
  </si>
  <si>
    <t>ü</t>
  </si>
  <si>
    <t>Formulaire de Déclaration</t>
  </si>
  <si>
    <t>Détail paiements</t>
  </si>
  <si>
    <t>Exportations &amp; ventes</t>
  </si>
  <si>
    <t>DGTP/DGTM/DGDDI</t>
  </si>
  <si>
    <t>Production</t>
  </si>
  <si>
    <t>DGTP/DGTM</t>
  </si>
  <si>
    <t>Transport</t>
  </si>
  <si>
    <t>Entreprises de Transport (*)</t>
  </si>
  <si>
    <t>DGDDI</t>
  </si>
  <si>
    <t>Structure de Capital</t>
  </si>
  <si>
    <t>Participation Publique</t>
  </si>
  <si>
    <t>NA</t>
  </si>
  <si>
    <t>DGTCP</t>
  </si>
  <si>
    <t>Prêts et garanties</t>
  </si>
  <si>
    <t>DGCTP</t>
  </si>
  <si>
    <t>Paiements sociaux Obligatoires</t>
  </si>
  <si>
    <t>Paiements sociaux Volontaires</t>
  </si>
  <si>
    <t>Depenses Environnementales</t>
  </si>
  <si>
    <t>Octrois et transferts</t>
  </si>
  <si>
    <t xml:space="preserve">Permis &amp; Blocs </t>
  </si>
  <si>
    <t>Subventions</t>
  </si>
  <si>
    <t>DGCTP/DGB</t>
  </si>
  <si>
    <t>Propriété effective</t>
  </si>
  <si>
    <t>Dépenses Quasi Fiscales</t>
  </si>
  <si>
    <t>Transferts infranationaux</t>
  </si>
  <si>
    <t>DGTCP/
Communes</t>
  </si>
  <si>
    <t>Transaction de troc</t>
  </si>
  <si>
    <t>Accords de préfinancement</t>
  </si>
  <si>
    <t>SHT/SHT PCCCL</t>
  </si>
  <si>
    <t>Emplois</t>
  </si>
  <si>
    <t>Déclaration vente brut</t>
  </si>
  <si>
    <t>Questionnaire</t>
  </si>
  <si>
    <t>Définition des flûx</t>
  </si>
  <si>
    <r>
      <rPr>
        <sz val="10"/>
        <color rgb="FFFF0000"/>
        <rFont val="Trebuchet MS"/>
        <family val="2"/>
      </rPr>
      <t>(*)</t>
    </r>
    <r>
      <rPr>
        <sz val="10"/>
        <color theme="1"/>
        <rFont val="Trebuchet MS"/>
        <family val="2"/>
      </rPr>
      <t xml:space="preserve"> les entreprises concernés sont:</t>
    </r>
  </si>
  <si>
    <t>- Petrochad transportation LTD</t>
  </si>
  <si>
    <t>- TOTCO</t>
  </si>
  <si>
    <t xml:space="preserve"> Société de gestion Pipeline Ronier-Djarmaya et le Pipeline Ronier-Kome</t>
  </si>
  <si>
    <t>1- Fiche signalétique</t>
  </si>
  <si>
    <t xml:space="preserve">Dénomination officielle complète de l'entreprise </t>
  </si>
  <si>
    <t>Date et lieu de création</t>
  </si>
  <si>
    <t>Montant du Capital Social (En FCFA)</t>
  </si>
  <si>
    <t>Numéro d'Indentification Unique (NIU)</t>
  </si>
  <si>
    <t>Montant du Chiffre d'Affaires (En FCFA)</t>
  </si>
  <si>
    <t>Adresse de contact
(adresse officielle pour les entités juridiques)</t>
  </si>
  <si>
    <t>L'entreprise est-elle cotée en bourse, ou filiale à 100% d'une entreprise cotée en bourse ?  Oui / Non</t>
  </si>
  <si>
    <t>Si oui, merci de nous indiquer le lien vers la place boursière</t>
  </si>
  <si>
    <t xml:space="preserve">Activité principale </t>
  </si>
  <si>
    <t xml:space="preserve">Activité secondaire </t>
  </si>
  <si>
    <t>Les comptes de votre entité sont-ils soumis à un audit annuel ?</t>
  </si>
  <si>
    <t>Les états financiers de 2022 ont-ils fait l'objet d'un audit? (oui/non)</t>
  </si>
  <si>
    <t>Le rapport d'audit 2022 est-il publié en ligne ?</t>
  </si>
  <si>
    <t>Si oui, veuillez indiquer le lien pour y acceder</t>
  </si>
  <si>
    <t>Si non, veuillez joindre le rapport d'audit ou une lettre de confirmation de l'auditeur?</t>
  </si>
  <si>
    <t>Nom du/des commissaire(s) aux comptes / auditeur</t>
  </si>
  <si>
    <t>Nom du commissaires aux comptes / auditeur</t>
  </si>
  <si>
    <t>(Si oui, merci de joindre les Etats financiers certifiés ou d'indiquer le lien s'ils sont disponibles en ligne )</t>
  </si>
  <si>
    <t>Attestation de la Direction de l'entité déclarante</t>
  </si>
  <si>
    <t>Je soussigné pour et au nom de l'entité déclarante que les informations contenues dans la déclaration ci-attachée sont correctes et fiables.</t>
  </si>
  <si>
    <t xml:space="preserve">Nom du représentant légal: </t>
  </si>
  <si>
    <t xml:space="preserve">Position: </t>
  </si>
  <si>
    <t xml:space="preserve">Signature et tampon </t>
  </si>
  <si>
    <t>2- Formulaire de Déclaration</t>
  </si>
  <si>
    <t>Nom de l'entité</t>
  </si>
  <si>
    <t xml:space="preserve">Numéro d'Identifiant Fiscal Unique </t>
  </si>
  <si>
    <t>Formulaire préparé par</t>
  </si>
  <si>
    <t>Fonction</t>
  </si>
  <si>
    <t>Adresse email</t>
  </si>
  <si>
    <t>Tél.</t>
  </si>
  <si>
    <t>Réf</t>
  </si>
  <si>
    <t>Quantité (*) en Bbl</t>
  </si>
  <si>
    <t>Commentaires</t>
  </si>
  <si>
    <t xml:space="preserve">Part de la production de l'État (Profit Oil État) </t>
  </si>
  <si>
    <t xml:space="preserve">Part de la production de SHT (Profit Oil - Cost Oil SHT) </t>
  </si>
  <si>
    <t xml:space="preserve">Redevance sur production </t>
  </si>
  <si>
    <t xml:space="preserve">Tax Oil collecté </t>
  </si>
  <si>
    <t>Interest Oil - Etat contractant</t>
  </si>
  <si>
    <t>Interest Oil SHT Contractant</t>
  </si>
  <si>
    <t>Interest Oil SHT PCCL Contractant</t>
  </si>
  <si>
    <t>Total des flux de paiement en nature</t>
  </si>
  <si>
    <t>Montant (*) FCFA</t>
  </si>
  <si>
    <t xml:space="preserve">Montant (*)
USD </t>
  </si>
  <si>
    <t>Contribution à l'équipement (MPME/DGTP)</t>
  </si>
  <si>
    <t xml:space="preserve">Frais d'audit des coûts </t>
  </si>
  <si>
    <t xml:space="preserve">Commission de commercialisation collectée par la SHT </t>
  </si>
  <si>
    <t>Dividendes</t>
  </si>
  <si>
    <t>Redevances et Participations pétrolières</t>
  </si>
  <si>
    <t>Dividendes versés aux communes</t>
  </si>
  <si>
    <t xml:space="preserve">Bonus de Signature </t>
  </si>
  <si>
    <t>Bonus d’attribution d’autorisation d’exploitation</t>
  </si>
  <si>
    <t>Pénalité de non-exécution de contrat</t>
  </si>
  <si>
    <t xml:space="preserve">Taxe sur cession d’actif </t>
  </si>
  <si>
    <t xml:space="preserve">Taxe Ad valorem </t>
  </si>
  <si>
    <t>Taxe de bornage</t>
  </si>
  <si>
    <t xml:space="preserve">Taxe sur le Natron  </t>
  </si>
  <si>
    <t>Droit de passage /d'accés TOTCO</t>
  </si>
  <si>
    <t>Amendes et Pénalités (DGTCP)</t>
  </si>
  <si>
    <t>Impôt sur les Sociétés (IS)</t>
  </si>
  <si>
    <t>IS libératoire</t>
  </si>
  <si>
    <t>IRPP</t>
  </si>
  <si>
    <t>IPP/Loyers</t>
  </si>
  <si>
    <t>Contribution de la patente</t>
  </si>
  <si>
    <t>TVA reversée</t>
  </si>
  <si>
    <t>Taxe d'apprentissage et formation professionnelle</t>
  </si>
  <si>
    <t>Taxe foncière</t>
  </si>
  <si>
    <t>Taxe forfaitaire</t>
  </si>
  <si>
    <t>Retenue à la source (IRVM)</t>
  </si>
  <si>
    <t>Prélèvement  les plus-values de cession</t>
  </si>
  <si>
    <t>Redressements fiscaux</t>
  </si>
  <si>
    <t xml:space="preserve">Pénalités de non-exécution </t>
  </si>
  <si>
    <t>Droit d'enregistrement</t>
  </si>
  <si>
    <t>Impôt Minimum Forfaitaire (IMF)</t>
  </si>
  <si>
    <t>Retenues à la source sur bénéfice non commercial</t>
  </si>
  <si>
    <t>Taxe spécial</t>
  </si>
  <si>
    <t>Amendes et Pénalités (DGID)</t>
  </si>
  <si>
    <t xml:space="preserve">Communes </t>
  </si>
  <si>
    <t xml:space="preserve">Paiements directs aux communes et aux préfectures </t>
  </si>
  <si>
    <t>Minstère de l'environnement</t>
  </si>
  <si>
    <t>Taxe sur la protection de l’environnement</t>
  </si>
  <si>
    <t xml:space="preserve">Droits au titre de l'octroi des permis envronnementaux  </t>
  </si>
  <si>
    <t xml:space="preserve">Provisions pour travaux d'abandon/réhabilitation </t>
  </si>
  <si>
    <t xml:space="preserve">Indémisations pour dommages causés à l’environnement </t>
  </si>
  <si>
    <t xml:space="preserve">Amendes  liées aux infractions environnementales  </t>
  </si>
  <si>
    <t>Redevance statistique à l'exportation</t>
  </si>
  <si>
    <t>Redevance statistique à l'importation</t>
  </si>
  <si>
    <t xml:space="preserve">Autres Droits et taxes douanières </t>
  </si>
  <si>
    <t xml:space="preserve">Taxe communautaire d'intégration (TCI)   </t>
  </si>
  <si>
    <t>Taxe d'union Africaine (TUA)</t>
  </si>
  <si>
    <t>Revenue Sharing Tax (RST)</t>
  </si>
  <si>
    <t>Amendes et Pénalités (DGD)</t>
  </si>
  <si>
    <t>DGTM</t>
  </si>
  <si>
    <t>Appui Institutionnel à la DGTM</t>
  </si>
  <si>
    <t>Taxe sur les granulats</t>
  </si>
  <si>
    <t>Taxe sur l'orpaillage</t>
  </si>
  <si>
    <t>Droit fixe</t>
  </si>
  <si>
    <t>Redevance superficiaire</t>
  </si>
  <si>
    <t>Taxe d’extraction (fortage et taxe minière)</t>
  </si>
  <si>
    <t xml:space="preserve">Taxe sur la Rente Minère (TRM) </t>
  </si>
  <si>
    <t>TAXE D’EXPLOITATION DE  BIJOUTERIE</t>
  </si>
  <si>
    <t>Droit de sortie sur l'exportation de l'Or (0,5%)</t>
  </si>
  <si>
    <t>Amendes et Pénalités (DGTM)</t>
  </si>
  <si>
    <t>CNPS</t>
  </si>
  <si>
    <t>Cotisation patronale CNPS</t>
  </si>
  <si>
    <t>CNRT</t>
  </si>
  <si>
    <t xml:space="preserve">Cotisation patronale CNRT  </t>
  </si>
  <si>
    <t>ARSAT</t>
  </si>
  <si>
    <t>Redevance ARSAT</t>
  </si>
  <si>
    <t>Fond d'entretien routier</t>
  </si>
  <si>
    <t xml:space="preserve">Redvance FER  </t>
  </si>
  <si>
    <t>DG. Domaines</t>
  </si>
  <si>
    <t>ANAT</t>
  </si>
  <si>
    <t>ONAPE  ANAT</t>
  </si>
  <si>
    <t>Tous</t>
  </si>
  <si>
    <t>dépenses environnementales volontaires</t>
  </si>
  <si>
    <t>Transferts (rubrique réservée uniquement aux Régies Financières)</t>
  </si>
  <si>
    <t>Autres Transferts au communes</t>
  </si>
  <si>
    <t>(*)</t>
  </si>
  <si>
    <t>Les quantités/montants des paiements doivent être conformes au total dans la feuille détail des paiements de chaque taxe</t>
  </si>
  <si>
    <t xml:space="preserve"> (+)</t>
  </si>
  <si>
    <t xml:space="preserve">Nouveau flux </t>
  </si>
  <si>
    <t>Je confirme particulièrement que:</t>
  </si>
  <si>
    <t>1.</t>
  </si>
  <si>
    <t>Les informations relatives aux montants payés sont complètes et ont été fidèlement extraites des données comptables de l'entité;</t>
  </si>
  <si>
    <t>2.</t>
  </si>
  <si>
    <t>Tous les montants payés sont appuyées par des quittances authentiques et sont appuyés par des pièces justificatives probantes;</t>
  </si>
  <si>
    <t>3.</t>
  </si>
  <si>
    <t>Les montants déclarés ne contiennent pas des sommes payées avant le 1 janvier ou après le 31 décembre de l'exercice 2022;</t>
  </si>
  <si>
    <t>4.</t>
  </si>
  <si>
    <t>La classification des montants payés est correcte au niveau des différentes taxes;</t>
  </si>
  <si>
    <t>5.</t>
  </si>
  <si>
    <t>Les comptes de l'entité ont été audités selon les normes internationales et aucune réserve à caractère fiscal et social n'a été émise.</t>
  </si>
  <si>
    <t>Nom</t>
  </si>
  <si>
    <t>Position</t>
  </si>
  <si>
    <t>Nous attachons à cette déclaration le détail des taxes payées (voir détail des taxes joint)</t>
  </si>
  <si>
    <t>Certification d'audit</t>
  </si>
  <si>
    <t>Je soussigné, auditeur externe, certifie avoir examiné la présente déclaration de l'entité déclarante et je confirme que j'ai vérifié la fiabilité et l'exactitude des données de paiements inclues dans la présente déclaration et atteste qu'elles sont conformes aux données comptables audités de l'entité.</t>
  </si>
  <si>
    <t>Sur la base de cet examen nous certifions que nous n'avons pas relevé d'anomalies pouvant remettre en cause la fiabilité et l'exactitude des informations divulguées dans la présente déclaration.</t>
  </si>
  <si>
    <t>Nom du cabinet / structure d'audit</t>
  </si>
  <si>
    <t>Affiliation  du Cabinet (Ordre Professionnel)</t>
  </si>
  <si>
    <t>Cachet et signature</t>
  </si>
  <si>
    <t>3- DETAIL DES PAIEMENTS</t>
  </si>
  <si>
    <t>Nom de l'entité/administration</t>
  </si>
  <si>
    <t xml:space="preserve">Date du paiement </t>
  </si>
  <si>
    <t>Nomenclature des flux/Nom de la taxe</t>
  </si>
  <si>
    <t>Montant FCFA</t>
  </si>
  <si>
    <t>Montant USD</t>
  </si>
  <si>
    <t>Projet (*)</t>
  </si>
  <si>
    <t>N° Quittance</t>
  </si>
  <si>
    <t>N° liquidation (*)</t>
  </si>
  <si>
    <t>Payé à/reçu de</t>
  </si>
  <si>
    <t>Total</t>
  </si>
  <si>
    <t>(*) Le projet correspond au permis/autorisation pour le secteur minier et au contrat pour le secteur pétrolier</t>
  </si>
  <si>
    <t>Signature et tampon</t>
  </si>
  <si>
    <t>4- DETAIL DES EXPORTATIONS/DES VENTES</t>
  </si>
  <si>
    <t xml:space="preserve">DETAIL DES EXPORTATIONS/VENTES LOCALES </t>
  </si>
  <si>
    <t>Période couverte</t>
  </si>
  <si>
    <t>Du 1er janvier au 31 Décembre 2022</t>
  </si>
  <si>
    <t>N°/REF EXPEDITION/
CARGAISON (Pour les exportations)</t>
  </si>
  <si>
    <t xml:space="preserve">Date de l'expédition ou
Mois de la vente </t>
  </si>
  <si>
    <t xml:space="preserve">Minerais/Substance exportés ou vendu </t>
  </si>
  <si>
    <t>Poids
/volume</t>
  </si>
  <si>
    <t>Unité
(à renseigner)</t>
  </si>
  <si>
    <t>Qualité
(concentration)</t>
  </si>
  <si>
    <t>Valeur totale (FOB)
(en USD)</t>
  </si>
  <si>
    <t>Valeur totale (FOB)
(en FCFA)</t>
  </si>
  <si>
    <t xml:space="preserve">Acheteur </t>
  </si>
  <si>
    <t>L'acheteur est une société affiliée (oui/non)</t>
  </si>
  <si>
    <t>Pays destinataire de l'expédition
/la cargaison</t>
  </si>
  <si>
    <t>Projet</t>
  </si>
  <si>
    <t>Région</t>
  </si>
  <si>
    <t>Prix  de vente/bbl  en USD</t>
  </si>
  <si>
    <t>Décote /brent en USD</t>
  </si>
  <si>
    <t>5- DETAIL DE LA PRODUCTION</t>
  </si>
  <si>
    <t>DETAIL DE LA PRODUCTION</t>
  </si>
  <si>
    <t>Date/mois de la production</t>
  </si>
  <si>
    <t>Type/qualité du produit</t>
  </si>
  <si>
    <t>Champs/
permis</t>
  </si>
  <si>
    <t>Unité (à renseigner)</t>
  </si>
  <si>
    <t>Quantité brute</t>
  </si>
  <si>
    <t>Quantité nette</t>
  </si>
  <si>
    <t>Valeur totale (**)
(en FCFA)</t>
  </si>
  <si>
    <t>Valeur totale
(en USD)</t>
  </si>
  <si>
    <t>Région du projet</t>
  </si>
  <si>
    <t>(**) La valorisation doit être estimée sur la base du prix moyen mensuel à l'export pour chaque qualité .</t>
  </si>
  <si>
    <t>6- DETAIL DES VOLUMES TRANSPORTES</t>
  </si>
  <si>
    <t>DETAIL DES VOLUMES TRANSPORTES</t>
  </si>
  <si>
    <t xml:space="preserve">Date/mois </t>
  </si>
  <si>
    <t xml:space="preserve">Société </t>
  </si>
  <si>
    <t>Volume transportés en bbl</t>
  </si>
  <si>
    <t>Volumes  chargés en bbl</t>
  </si>
  <si>
    <t>Taux unitaire du droit de transit USD</t>
  </si>
  <si>
    <t>Droit de transit dû en USD</t>
  </si>
  <si>
    <t>Droit de transit versé en FCFA</t>
  </si>
  <si>
    <t>Je soussigné pour et au nom de l'entité déclarante que les informations contenues dans la déclaration ci-attachée sont correctes</t>
  </si>
  <si>
    <t>et fiables.</t>
  </si>
  <si>
    <t>7- Structure du Capital</t>
  </si>
  <si>
    <t>Période couverte : 1er janvier au 31 décembre 2022</t>
  </si>
  <si>
    <t>Actionnariat au 31/12/2022</t>
  </si>
  <si>
    <t>Nom/Entité</t>
  </si>
  <si>
    <t>% Participation</t>
  </si>
  <si>
    <t>Nationalité de l'entité</t>
  </si>
  <si>
    <t>L'entité est-elle coté en bourse, ou filiale à 100% d'une entreprise coté en bourse</t>
  </si>
  <si>
    <t>Place boursière</t>
  </si>
  <si>
    <t>Participation publique (état-puissance publique)</t>
  </si>
  <si>
    <t>Participation publique (état-entreprise publique)</t>
  </si>
  <si>
    <t>% participation des entités privés/personnes physiques</t>
  </si>
  <si>
    <t>Le total doit être de 100%</t>
  </si>
  <si>
    <t>8- Participation Publique</t>
  </si>
  <si>
    <t>Suivi des participations dans les entreprises publiques</t>
  </si>
  <si>
    <t>Ce formulaire est destiné uniquement aux entreprises publiques et à la DGTCP</t>
  </si>
  <si>
    <t>Sociétéss / 
Association / JV</t>
  </si>
  <si>
    <t xml:space="preserve">Activité </t>
  </si>
  <si>
    <t>% de Participation
au 31/12/2021</t>
  </si>
  <si>
    <t>% de Participation
au 31/12/2022</t>
  </si>
  <si>
    <t>Données sur les transactions au cours de 2022 (si applicable)</t>
  </si>
  <si>
    <t>Engagements attachés à la participation</t>
  </si>
  <si>
    <t>Motant des Dividendes
et Revenus des
participations recouvrés
au cours de la période</t>
  </si>
  <si>
    <t>Données sur les participations portées (si applicable)</t>
  </si>
  <si>
    <t>Nature de
la transactions
(Achat / vente / gratuit)</t>
  </si>
  <si>
    <t>Valeur de la 
transaction</t>
  </si>
  <si>
    <t>Modalités de paiements
(Comptant, prêt,
autre à préciser)</t>
  </si>
  <si>
    <t>Bénéficiaire</t>
  </si>
  <si>
    <t xml:space="preserve">Propriétaires
et % de détention
du bénéficiaire </t>
  </si>
  <si>
    <t>Condition de
la participation</t>
  </si>
  <si>
    <t xml:space="preserve">Engagement de
couverture
des dépenses </t>
  </si>
  <si>
    <t xml:space="preserve">Indiquer le %
de couverture
de dépenses </t>
  </si>
  <si>
    <t>Conditions de la
participation initiale</t>
  </si>
  <si>
    <t>Changement des Conditions
de la participation au cours
de la période (si applicable)</t>
  </si>
  <si>
    <t>Coûts assumés
par le partenaire</t>
  </si>
  <si>
    <t>Date du début
de l'accord
de portage</t>
  </si>
  <si>
    <t>Date de 
fin de 
l'accord</t>
  </si>
  <si>
    <t xml:space="preserve">Couts remboursés
au cours de la période </t>
  </si>
  <si>
    <t xml:space="preserve">Encours des Couts
non remboursés
fin de période </t>
  </si>
  <si>
    <t>gratuite
/portée
/libérée</t>
  </si>
  <si>
    <t>Indiquer si un engagement
de couvrir les dépenses
est pris (oui/non)</t>
  </si>
  <si>
    <t>Détails sur les conditions
telles que période de restrictions,
dividendes prioritaires,
participations, etc</t>
  </si>
  <si>
    <t>Nature, raison et
implications de
ces modifications</t>
  </si>
  <si>
    <t>Nom du représentant légal</t>
  </si>
  <si>
    <t>9- Prêts et garanties octroyées aux entreprises extractives</t>
  </si>
  <si>
    <t>Ce formulaire est destiné aux entreprises publiques et à la DGTCP</t>
  </si>
  <si>
    <t>Emprunteur</t>
  </si>
  <si>
    <t>Activité</t>
  </si>
  <si>
    <t>Nature du
financement</t>
  </si>
  <si>
    <t>Montant
initial</t>
  </si>
  <si>
    <t>Date
d'octroi</t>
  </si>
  <si>
    <t>Déblocage
durant la 
période</t>
  </si>
  <si>
    <t>Remboursement
principal durant
la période</t>
  </si>
  <si>
    <t>Remboursement
des intérêts durant
la période</t>
  </si>
  <si>
    <t>Enours à la fin
de l'année</t>
  </si>
  <si>
    <t>Taux
d'intérêts</t>
  </si>
  <si>
    <t>Garantie
reçue</t>
  </si>
  <si>
    <t>Modalités de 
remboursement</t>
  </si>
  <si>
    <t>Lien</t>
  </si>
  <si>
    <t>Indique si le financement est un prêt ou une garantie</t>
  </si>
  <si>
    <t>Montant initial du prêt ou de la garantie</t>
  </si>
  <si>
    <t>Date à laquelle le prêt ou la garantie a été octroyé</t>
  </si>
  <si>
    <t>Montant des fonds débloqués durant la période</t>
  </si>
  <si>
    <t>Taux appliqué au prêt ou à la garantie (préciser si fixe ou variable)</t>
  </si>
  <si>
    <t>Nature de la garantie</t>
  </si>
  <si>
    <t>Termes de remboursement du prêt ou de la garantie (Durée, fréquence des paiements, conditions spéciales..)</t>
  </si>
  <si>
    <t>Lien d'accès à l'accord si disponible</t>
  </si>
  <si>
    <t>Financement reçus des tiers</t>
  </si>
  <si>
    <t>Préteur</t>
  </si>
  <si>
    <t>Garantie
octroyée</t>
  </si>
  <si>
    <t>Je soussigné(e) pour et au nom de l'entité déclarante certifie que les informations contenues dans la déclaration ci-jointe sont correctes et fiables.</t>
  </si>
  <si>
    <t>Date</t>
  </si>
  <si>
    <t xml:space="preserve">Signature et cachet </t>
  </si>
  <si>
    <t>10- Détail des Paiements Sociaux</t>
  </si>
  <si>
    <t>Paiements sociaux obligatoires</t>
  </si>
  <si>
    <t>Description de la dépense</t>
  </si>
  <si>
    <t>Entité  Bénéficiaire</t>
  </si>
  <si>
    <t>% des femmes parmi
les bénéficaires</t>
  </si>
  <si>
    <t>Région du bénéficiaire</t>
  </si>
  <si>
    <t>Base juridique  
(cahier des charges ou protocoles d'accords, etc.)</t>
  </si>
  <si>
    <t>Paiements en numéraires</t>
  </si>
  <si>
    <t>Paiements en nature (sous forme de projet)</t>
  </si>
  <si>
    <t xml:space="preserve">contrats liés aux dépenses sociales </t>
  </si>
  <si>
    <t>Date de paiement</t>
  </si>
  <si>
    <t>Montant en FCFA</t>
  </si>
  <si>
    <t>Date Début 
des travaux ou services</t>
  </si>
  <si>
    <t xml:space="preserve">Date 
Réception </t>
  </si>
  <si>
    <t>Coût de l'infrastructure 
communautaire
FCFA</t>
  </si>
  <si>
    <t xml:space="preserve">Coût du Projet encouru durant l'année
FCFA </t>
  </si>
  <si>
    <t>La société divulgue-t-elle les contrats se rapportant aux dépenses sociales obligatoires? (oui/non)</t>
  </si>
  <si>
    <t>Si oui, ajouter le lien internet</t>
  </si>
  <si>
    <t xml:space="preserve">Si non, préciser les obstacles à la publication </t>
  </si>
  <si>
    <t>Paiements sociaux volontaires</t>
  </si>
  <si>
    <t>Ce formulaire est destiné aux entreprises extractives</t>
  </si>
  <si>
    <t>Identité du Bénéficiaire
(Nom, fonction, nature juridique, qualité)</t>
  </si>
  <si>
    <t xml:space="preserve">Coût de l'infrastructure 
communautaire
FCFA </t>
  </si>
  <si>
    <t>Coût du Projet encouru durant l'année
FCFA</t>
  </si>
  <si>
    <t>11- Paiements environnementaux</t>
  </si>
  <si>
    <t>DETAIL DES DEPENSES ENVIRONNEMENTALES</t>
  </si>
  <si>
    <t>NIF :</t>
  </si>
  <si>
    <t>NOM DE L'ENTREPRISE :</t>
  </si>
  <si>
    <t xml:space="preserve">B. DEPENSES ENVIRONNEMENTALES Obligatoires/volontaires </t>
  </si>
  <si>
    <t>Base juridique
(réf EIES, PGES, PAR, etc.)</t>
  </si>
  <si>
    <t>Ventilation par Genre :
% des femmes bénéficiaires</t>
  </si>
  <si>
    <t xml:space="preserve">Rapport  des données environnementales </t>
  </si>
  <si>
    <t>Rapport  d'étude d'impact environnementale</t>
  </si>
  <si>
    <t xml:space="preserve">Région </t>
  </si>
  <si>
    <t xml:space="preserve">Coût du Projet encouru durant l'année 2022
FCFA </t>
  </si>
  <si>
    <t>Y-a-t-il un rapport des données environnementales publique (oui/non)</t>
  </si>
  <si>
    <t>Y-a-t-il un rapport d'étude d'impact environnementale publique (oui/non)</t>
  </si>
  <si>
    <t>12- Octroi et transferts</t>
  </si>
  <si>
    <t>Ce formulaire est destiné à la DGTP/DGTM</t>
  </si>
  <si>
    <t>Consultations communautaires</t>
  </si>
  <si>
    <t>Type :
d'octroi ou transfert</t>
  </si>
  <si>
    <t>Date d'octroi/
de transfert</t>
  </si>
  <si>
    <t>Réf du droit attribuée
ou transférée</t>
  </si>
  <si>
    <t xml:space="preserve">Type du permis </t>
  </si>
  <si>
    <t>Minerai</t>
  </si>
  <si>
    <t>Process prévu par la réglementation (Premier venu , premier servi, gré à gré , Appel d’offre, Autres procédures dérogatoire ( accélérés))</t>
  </si>
  <si>
    <t xml:space="preserve">la justification des processus d'attribution ou de transfert  «accélérés» </t>
  </si>
  <si>
    <t>Critéres techniques utilisés</t>
  </si>
  <si>
    <t>Critéres financiers utilisés</t>
  </si>
  <si>
    <t>Identité de l'attributaire
/Cessionnaire</t>
  </si>
  <si>
    <t xml:space="preserve">Ancien titulaire (en cas de transfert)  identité du cédant </t>
  </si>
  <si>
    <t>Liste des candidats (en cas de licence attribuée par appel d'offres)</t>
  </si>
  <si>
    <t>Bénéficiaires effectifs des candidats  (en cas de license attribuée par appel d'offres)</t>
  </si>
  <si>
    <t>Nombre de personnes consultés (Homme)</t>
  </si>
  <si>
    <t>Nombre de personnes consultés (Femme)</t>
  </si>
  <si>
    <t>Modalités de collecte et d’examen des points
de vue des personnes consultés
sur les impacts du 
projet</t>
  </si>
  <si>
    <t>Lien vers les 
consultations 
communautaires</t>
  </si>
  <si>
    <t>13- Octroi et transferts</t>
  </si>
  <si>
    <t xml:space="preserve">Situation des titres/droits actifs </t>
  </si>
  <si>
    <t>Période couverte : Au  31 décembre 2022</t>
  </si>
  <si>
    <t xml:space="preserve">Permis/Bloc </t>
  </si>
  <si>
    <t>Code/Réf</t>
  </si>
  <si>
    <t>Ressources</t>
  </si>
  <si>
    <t>Superficie
en [unité]</t>
  </si>
  <si>
    <t>Lieu /région</t>
  </si>
  <si>
    <t>Réalisation d'une étude d'impact (oui/non)</t>
  </si>
  <si>
    <t>Lien de publication ou à défaut decrire l'ostacle à la publication</t>
  </si>
  <si>
    <t>14- Permis et blocs</t>
  </si>
  <si>
    <t>15-Subventions</t>
  </si>
  <si>
    <t>Ce formulaire est destiné à la DGTCP/DGB</t>
  </si>
  <si>
    <t>Type de subvention</t>
  </si>
  <si>
    <t>Description détaillée de la subvention</t>
  </si>
  <si>
    <t>Montant en USD</t>
  </si>
  <si>
    <t xml:space="preserve">Date d'octroi </t>
  </si>
  <si>
    <t>Modalité d'octroi</t>
  </si>
  <si>
    <t>Détails de la réforme</t>
  </si>
  <si>
    <t>Subventions à la production</t>
  </si>
  <si>
    <t>[ex. aide financière pour réduire coût production de minerai]</t>
  </si>
  <si>
    <t>[ex. Paiement direct / Compensation / Prise en charge de dépenses/Autres]</t>
  </si>
  <si>
    <t>[Détails des réformes en cours  (Statut actuel]</t>
  </si>
  <si>
    <t>Subventions à la consommation</t>
  </si>
  <si>
    <t>[ex. réduction du prix des combustibles pour les consommateurs]</t>
  </si>
  <si>
    <t>Autres soutiens de l'État</t>
  </si>
  <si>
    <t>[ex. allégements fiscaux, support logistique]</t>
  </si>
  <si>
    <t>16-DEPENSES QUASI FISCALES</t>
  </si>
  <si>
    <t>Initiateur de la dépense</t>
  </si>
  <si>
    <t>Déscription du Projet</t>
  </si>
  <si>
    <t>Description
de la dépense</t>
  </si>
  <si>
    <t>Localisation</t>
  </si>
  <si>
    <t>Date de l'instruction</t>
  </si>
  <si>
    <t>Date de libération des fonds</t>
  </si>
  <si>
    <t>Base juridique du paiement 
(Réf de l'accord/Note/Instruction
/Tout autre acte règlementaire)</t>
  </si>
  <si>
    <t>Financement de la dépense par la JV, filiale et base juridique</t>
  </si>
  <si>
    <t>Paiements en
numéraires</t>
  </si>
  <si>
    <t>Paiements en nature
(sous forme de projet)</t>
  </si>
  <si>
    <t xml:space="preserve"> Montant (en USD)</t>
  </si>
  <si>
    <t>Coût du Projet encouru
durant 2022 (en USD)</t>
  </si>
  <si>
    <t>17-Transferts infranationnaux</t>
  </si>
  <si>
    <t xml:space="preserve">Ce formulaire est destiné uniquement à la DGTCP/Communes </t>
  </si>
  <si>
    <t>Taxes / droits transférés</t>
  </si>
  <si>
    <t>Date du transfert</t>
  </si>
  <si>
    <t>Bénéficiaire
( Fonds , Comité, …)</t>
  </si>
  <si>
    <t>Région / Commune
du Bénéficiaire
(si applicable)</t>
  </si>
  <si>
    <t>Critères appliqués</t>
  </si>
  <si>
    <t>Montant</t>
  </si>
  <si>
    <t xml:space="preserve">Commentaires </t>
  </si>
  <si>
    <t>Clés de
répartition :</t>
  </si>
  <si>
    <t>Cadre
juridique</t>
  </si>
  <si>
    <t>(Annexer l'état de répartition si applicable )</t>
  </si>
  <si>
    <t>18-Transactions de troc</t>
  </si>
  <si>
    <t>Ce formulaire est destiné uniquement aux entreprises extractives , Ministère des finances, DGTP et DGTM</t>
  </si>
  <si>
    <t>Description du projet / travaux</t>
  </si>
  <si>
    <t>Lieu du projet / Travaux</t>
  </si>
  <si>
    <t xml:space="preserve">Engagements </t>
  </si>
  <si>
    <t>Cadre juridique de la transaction 
(Réf de la  convention, Arrêté, décret, etc..)</t>
  </si>
  <si>
    <t>Total budget de l'engagement / travaux</t>
  </si>
  <si>
    <t>Valeur des engagements / travaux encourus du 01/01/2022 au 31/12/2022</t>
  </si>
  <si>
    <t>Valeur cumulée des engagements / travaux encourus au 31/12/2022</t>
  </si>
  <si>
    <t>19- Accord de prépaiement adossé sur des actifs pétroliers :</t>
  </si>
  <si>
    <t xml:space="preserve">Les parties à l’accord </t>
  </si>
  <si>
    <t xml:space="preserve">Montant (valeur)  du prêt /
garantie / Subvention </t>
  </si>
  <si>
    <t>Termes de la Transaction</t>
  </si>
  <si>
    <t>Autres commentaires</t>
  </si>
  <si>
    <t>Montant versé/Montant reçu</t>
  </si>
  <si>
    <t>Montant restant à recevoir/à rembourser</t>
  </si>
  <si>
    <t>Procédure de selection de la société ayant accordé les prépaiements</t>
  </si>
  <si>
    <t>Unité</t>
  </si>
  <si>
    <t>Date d'octroi</t>
  </si>
  <si>
    <t>Période de remboursement</t>
  </si>
  <si>
    <t>% d'intérêt</t>
  </si>
  <si>
    <t>Encours non remboursé au 31/12/2022</t>
  </si>
  <si>
    <t>Montant remboursé durant la période</t>
  </si>
  <si>
    <t>Toute mise à jour de l’échéancier</t>
  </si>
  <si>
    <t>20- Emplois</t>
  </si>
  <si>
    <t>Genre</t>
  </si>
  <si>
    <t>Niveau</t>
  </si>
  <si>
    <t>Nationalité</t>
  </si>
  <si>
    <t>Masse salariale en FCFA</t>
  </si>
  <si>
    <t>Tchadienne</t>
  </si>
  <si>
    <t>Etrangère</t>
  </si>
  <si>
    <t>Hommes</t>
  </si>
  <si>
    <t>Permanents</t>
  </si>
  <si>
    <t>Cadres supérieurs</t>
  </si>
  <si>
    <t>Techniciens supérieurs et cadres moyens</t>
  </si>
  <si>
    <t xml:space="preserve">Techniciens, agents de maitrise et ouvriers qualifiés </t>
  </si>
  <si>
    <t xml:space="preserve">Employés, ouvriers, apprentis </t>
  </si>
  <si>
    <t xml:space="preserve">Hommes </t>
  </si>
  <si>
    <t>Contractuels</t>
  </si>
  <si>
    <t>Femmes</t>
  </si>
  <si>
    <t>21-Déclaration vente brute</t>
  </si>
  <si>
    <t>Ce formulaire est destiné uniquement SHT, SHT PCCL</t>
  </si>
  <si>
    <t>1. Quel type de pétrole, de gaz ou d’autre produit pétrolier est vendu ?</t>
  </si>
  <si>
    <t>2. Qui achète le produit ?</t>
  </si>
  <si>
    <t xml:space="preserve">3. Quel revenu le pays a-t-il perçu de la vente ? </t>
  </si>
  <si>
    <t>4. Autres informations</t>
  </si>
  <si>
    <t>Informations centrales</t>
  </si>
  <si>
    <t>Informations supplémentaires</t>
  </si>
  <si>
    <t xml:space="preserve">Nom du
vendeur </t>
  </si>
  <si>
    <t>Teneur et qualité du pétrole
(par exemple, API) – divulgations
par cargaison uniquement</t>
  </si>
  <si>
    <t>Date de la vente
(date du connaissement -
divulgations par cargaison uniquement)</t>
  </si>
  <si>
    <t>Type de pétrole de l’État qui est vendu (par exemple, profit oil)</t>
  </si>
  <si>
    <t xml:space="preserve">N° de contrat/N° de bon de commande/N° de facture </t>
  </si>
  <si>
    <t>Acheteur</t>
  </si>
  <si>
    <t>Propriétaire réel
de l’acheteur</t>
  </si>
  <si>
    <t>Incoterms</t>
  </si>
  <si>
    <t>Port de chargement,
terminal ou dépôt</t>
  </si>
  <si>
    <r>
      <t xml:space="preserve">Volumes vendus
</t>
    </r>
    <r>
      <rPr>
        <sz val="8"/>
        <color theme="0"/>
        <rFont val="Calibri Light"/>
        <family val="2"/>
        <scheme val="major"/>
      </rPr>
      <t>(en barils)</t>
    </r>
  </si>
  <si>
    <t>Revenus perçus</t>
  </si>
  <si>
    <t xml:space="preserve">Informations tarifaires :
Prix de vente officiel </t>
  </si>
  <si>
    <t>Informations tarifaires :
Option tarifaire</t>
  </si>
  <si>
    <t>Type de contrat</t>
  </si>
  <si>
    <t>Droits, frais
et crédits</t>
  </si>
  <si>
    <t>Taux de change</t>
  </si>
  <si>
    <t>Date de réception
de paiement</t>
  </si>
  <si>
    <t>Compte de paiement</t>
  </si>
  <si>
    <r>
      <t xml:space="preserve">Destination
</t>
    </r>
    <r>
      <rPr>
        <sz val="8"/>
        <color theme="0"/>
        <rFont val="Calibri Light"/>
        <family val="2"/>
        <scheme val="major"/>
      </rPr>
      <t>(vendeurs uniquement)</t>
    </r>
  </si>
  <si>
    <t>Source de données</t>
  </si>
  <si>
    <t>Remarques</t>
  </si>
  <si>
    <t>22-QUESTIONNAIRES</t>
  </si>
  <si>
    <t>Cette fiche est à compléter par les entreprises déclarantes</t>
  </si>
  <si>
    <t>Gestion de l'impact social et environnemental et de genre</t>
  </si>
  <si>
    <t>Oui / Non</t>
  </si>
  <si>
    <t>Détails de la colonne B</t>
  </si>
  <si>
    <t>La société possède-t-elle une politique de gestion de l'impact social (oui/non)</t>
  </si>
  <si>
    <t>Si oui, est ce qu'elle est conforme aux lignes directrices de l'OCDE/ONU ou un autre standards (oui/non/Autres à préciser)  ?</t>
  </si>
  <si>
    <t>Par exemple : ONU Principes pour l'investissement responsable</t>
  </si>
  <si>
    <t>La société possède-t-elle une politique de gestion de l'impact environnemental (oui/non)</t>
  </si>
  <si>
    <t>Si oui, est ce qu'elle est conforme à la norme ISO 14001 ou à un autre Standards ? (oui/non/Autres à préciser)  ?</t>
  </si>
  <si>
    <t>La société possède-t-elle une politique genre? (oui/non)</t>
  </si>
  <si>
    <t>Si oui, est ce qu'elle est conforme aux principes d’égalité de genre de l’ONU ou à autre standard  ? (oui/non/Autres à préciser)  ?</t>
  </si>
  <si>
    <t>Par exemple : ONU Women’s Empowerment Principles</t>
  </si>
  <si>
    <t>Luttre contre la corruption</t>
  </si>
  <si>
    <t>La société possède-t-elle une politique de lutte contre la corruption? (oui/non)</t>
  </si>
  <si>
    <t>Si oui, est-ce qu'elle couvre l’utilisation qu’elles font des données sur la propriété effective? (oui/non)</t>
  </si>
  <si>
    <t>Normes GAFI, Normes Nationales sur LBC et sur la transparence des bénéficiaires effectifs…</t>
  </si>
  <si>
    <t>Votre politique de lutte contre la corruption est-elle publique? (oui/non)</t>
  </si>
  <si>
    <t>Si oui, mettre le lien de publication</t>
  </si>
  <si>
    <t>Si non, préciser les obstacles à la publication:</t>
  </si>
  <si>
    <t>Emissions de Gaz à effet de serre</t>
  </si>
  <si>
    <t>La société publie-t-elle les émissions de gaz à effet de serre? (oui/non)</t>
  </si>
  <si>
    <t>Accord de Paris, GHG Protocol,..</t>
  </si>
  <si>
    <t>Audit des comptes</t>
  </si>
  <si>
    <t>Les états financiers de 2022 ont-ils fait l'objet d'un audit ? (oui/non)</t>
  </si>
  <si>
    <t>La société publie-t-elle les comptes financiers audités (ou principaux documents financiers le cas échéant)? (oui/non)</t>
  </si>
  <si>
    <t xml:space="preserve">Déductions fiscales </t>
  </si>
  <si>
    <t xml:space="preserve">La société a-t-elle bénéficié de déductions et incitations fiscales au cours de 2022? </t>
  </si>
  <si>
    <t>Si oui, indiquer la référence juridique ou contractuelle ?</t>
  </si>
  <si>
    <t xml:space="preserve">Références des clauses légales et/ou contracuelles </t>
  </si>
  <si>
    <t xml:space="preserve">Données sur les reserves </t>
  </si>
  <si>
    <r>
      <t>Renseignez l'estimation des</t>
    </r>
    <r>
      <rPr>
        <sz val="8"/>
        <color rgb="FFFF0000"/>
        <rFont val="Calibri Light"/>
        <family val="2"/>
        <scheme val="major"/>
      </rPr>
      <t xml:space="preserve"> ressources et des</t>
    </r>
    <r>
      <rPr>
        <sz val="8"/>
        <color rgb="FF000000"/>
        <rFont val="Calibri Light"/>
        <family val="2"/>
        <scheme val="major"/>
      </rPr>
      <t xml:space="preserve"> reserves de vos projets  (Pétrole/Gaz/Minerais) </t>
    </r>
  </si>
  <si>
    <t>II- Formulaires des revenus pétroliers</t>
  </si>
  <si>
    <t>1- SITUATION DE PARTAGE DE PRODUCTIN</t>
  </si>
  <si>
    <t>Période couverte du 1er janvier au 31 décembre 2022</t>
  </si>
  <si>
    <t>Opérateur</t>
  </si>
  <si>
    <t xml:space="preserve">Contrat </t>
  </si>
  <si>
    <t>Champs</t>
  </si>
  <si>
    <t>Production 2022 (en bbl)</t>
  </si>
  <si>
    <t>Partage de la production 2022 (en bbl)</t>
  </si>
  <si>
    <t xml:space="preserve"> Redevance sur production</t>
  </si>
  <si>
    <t>Tax oil</t>
  </si>
  <si>
    <t>Profit Oil - Etat Contractant</t>
  </si>
  <si>
    <t>Profit Oil - SHT Contractant</t>
  </si>
  <si>
    <t>Profit Oil - SHT PCCL Contractant</t>
  </si>
  <si>
    <t>Part autres contractants</t>
  </si>
  <si>
    <t xml:space="preserve">Komé CS </t>
  </si>
  <si>
    <t>Komé CI</t>
  </si>
  <si>
    <t>Boabab</t>
  </si>
  <si>
    <t>Lenea</t>
  </si>
  <si>
    <t>PSC</t>
  </si>
  <si>
    <t>Sedigui</t>
  </si>
  <si>
    <t>Autre:…</t>
  </si>
  <si>
    <t>2-SITUATION DES ENLEVEVEMENTS PARTS ETAT-SHT-SHT PCCL</t>
  </si>
  <si>
    <t>Enlèvements 2022 en barils</t>
  </si>
  <si>
    <t>Total Enlèvements 2022 (en bbl)</t>
  </si>
  <si>
    <t>Autre :…</t>
  </si>
  <si>
    <t>3-DETAIL DES ENLEVEVEMENTS PARTS ETAT-SHT-SHT PCCL</t>
  </si>
  <si>
    <t>DATE D'ENLEVT</t>
  </si>
  <si>
    <t>Champ</t>
  </si>
  <si>
    <t>REF
Cargaison</t>
  </si>
  <si>
    <t>Vendeur</t>
  </si>
  <si>
    <t>Volume enlevé
(NET) (BBLS)</t>
  </si>
  <si>
    <t>Qualité
(concentration) API</t>
  </si>
  <si>
    <t>Prix de vente/
Selling price" (US$)</t>
  </si>
  <si>
    <t>Décote (US$)</t>
  </si>
  <si>
    <t xml:space="preserve">Brent Date </t>
  </si>
  <si>
    <t>VALEUR DE
L'ENLEVEMENT FOB (US $)</t>
  </si>
  <si>
    <t>AFFECTATION ETAT (Redevance)</t>
  </si>
  <si>
    <t>AFFECTATION ETAT (Tax Oil )</t>
  </si>
  <si>
    <t>AFFECTATION ETAT (Contractant)</t>
  </si>
  <si>
    <t>AFFECTATION SHT (Contractant)</t>
  </si>
  <si>
    <t>AFFECTATION SHT PCCL</t>
  </si>
  <si>
    <t>Date facture</t>
  </si>
  <si>
    <t xml:space="preserve">Date d'encaissement </t>
  </si>
  <si>
    <t>Nom du Tanker</t>
  </si>
  <si>
    <t>Pays de destination</t>
  </si>
  <si>
    <t>QUANTITES</t>
  </si>
  <si>
    <t>VALEUR    (US $)</t>
  </si>
  <si>
    <t>4-DETAIL DES RECOUVREMENTS PARTS ETAT-SHT-SHT PCCL</t>
  </si>
  <si>
    <t>REF Cargaison</t>
  </si>
  <si>
    <t>Expéditeur</t>
  </si>
  <si>
    <t>QTE ENLEVEE
(NET) (BBLS)</t>
  </si>
  <si>
    <t>PRIX UNITAIRE
DE VENTE(US$)</t>
  </si>
  <si>
    <t>VALEUR DE
VENTE BRUT (US $)</t>
  </si>
  <si>
    <t>DATE PAIEMENT</t>
  </si>
  <si>
    <t>AFFECTATION SHT (ETAT)</t>
  </si>
  <si>
    <t>Coûts déduits  (US $)</t>
  </si>
  <si>
    <t>Montant net recouvré (US $)</t>
  </si>
  <si>
    <t xml:space="preserve">Coût de Transport </t>
  </si>
  <si>
    <t>Cash Call/Coûts pétroliers</t>
  </si>
  <si>
    <t>Remboursement principal (Dette Glencore)</t>
  </si>
  <si>
    <t>Remboursement intérêts (Dette Glencore)</t>
  </si>
  <si>
    <t>Frais de restructuration (Dettes Glencore)</t>
  </si>
  <si>
    <t>Cash Sweep (Dette Glencore)</t>
  </si>
  <si>
    <t>Commissions sur vente</t>
  </si>
  <si>
    <t>III- Formulaires des Ventes/Achats SRN</t>
  </si>
  <si>
    <t>Situation</t>
  </si>
  <si>
    <t>Entreprises Extractives</t>
  </si>
  <si>
    <t>Régies</t>
  </si>
  <si>
    <t>et de transport</t>
  </si>
  <si>
    <t>Financières</t>
  </si>
  <si>
    <t>Situation des achats SNR</t>
  </si>
  <si>
    <t>Nouveau</t>
  </si>
  <si>
    <t>Détail des achats SRN</t>
  </si>
  <si>
    <t>Dettes remboursées par SRN pour le compte de l’Etat</t>
  </si>
  <si>
    <t>Paiements SRN à l’Etat</t>
  </si>
  <si>
    <t>1- Situation des achats/ventes de part de production de pétrole brut de Etat par SRN</t>
  </si>
  <si>
    <t>Libellé</t>
  </si>
  <si>
    <t xml:space="preserve">Volume compensé </t>
  </si>
  <si>
    <t>Valeur en USD</t>
  </si>
  <si>
    <t>Valeurs FCFA</t>
  </si>
  <si>
    <t>Volume</t>
  </si>
  <si>
    <t>Solde non recouvré/compensé au titre des achats SRN au 1/1/2022</t>
  </si>
  <si>
    <t>Achats Redevance- Etat</t>
  </si>
  <si>
    <t xml:space="preserve">Baril </t>
  </si>
  <si>
    <t xml:space="preserve">Achats Interest Oil- Etat </t>
  </si>
  <si>
    <t>Total achats à la SRN 2022</t>
  </si>
  <si>
    <t xml:space="preserve">Couts de transport pris en charge par la SRN </t>
  </si>
  <si>
    <t>Livraisons de Fioul pour la  poduction d'éléctricité par la SRN</t>
  </si>
  <si>
    <t>Livraison de Diesel à la SNE</t>
  </si>
  <si>
    <t>Coûts de génération d’électricité par la SRN</t>
  </si>
  <si>
    <t>KWH</t>
  </si>
  <si>
    <t>Dettes remboursées par SRN pour le compte de l'Etat</t>
  </si>
  <si>
    <t>Total Prestations SRN 2022</t>
  </si>
  <si>
    <t>Reliquat non compensé</t>
  </si>
  <si>
    <t>Paiements effectués par SRN à l'Etat en 2022</t>
  </si>
  <si>
    <t>Solde non recouvré/compensé au titre des ventes SRN au 31/12/2022</t>
  </si>
  <si>
    <t>2-Detail des ventes/achats SRN</t>
  </si>
  <si>
    <t>N° Facture</t>
  </si>
  <si>
    <t>Date Facture</t>
  </si>
  <si>
    <t>Volume (en baril)</t>
  </si>
  <si>
    <t>Prix d'achat / baril</t>
  </si>
  <si>
    <t>Valeur USD</t>
  </si>
  <si>
    <t xml:space="preserve">Valeur FCFA </t>
  </si>
  <si>
    <t>Montant payé en numéraire (si applicable)</t>
  </si>
  <si>
    <t>Devise de paiement</t>
  </si>
  <si>
    <t>Date de paiement (si appicable)</t>
  </si>
  <si>
    <t>Structure bénéficiare du paiement (si applicabele)</t>
  </si>
  <si>
    <t xml:space="preserve">3-Situation des dettes payés pour le compte de l'Etat </t>
  </si>
  <si>
    <t xml:space="preserve">Créancier </t>
  </si>
  <si>
    <t xml:space="preserve">Montant remboursé en  principal </t>
  </si>
  <si>
    <t xml:space="preserve">Montant remboursé en  intrêt </t>
  </si>
  <si>
    <t>Autres couts liés à la dette pris en charges</t>
  </si>
  <si>
    <t>Devise de remboursement</t>
  </si>
  <si>
    <t xml:space="preserve">Date de remboursement </t>
  </si>
  <si>
    <t>4-Paiements effectués par SRN à l'Etat en 2022</t>
  </si>
  <si>
    <t xml:space="preserve">Devise </t>
  </si>
  <si>
    <t xml:space="preserve">Structure bénéficiare du paiement </t>
  </si>
  <si>
    <t>Paiements en nature (en quantités (bbl))</t>
  </si>
  <si>
    <t>DGCPT</t>
  </si>
  <si>
    <t>PARTICIPATION GRATUITE DE L’ETAT</t>
  </si>
  <si>
    <t>DGI</t>
  </si>
  <si>
    <t>Contribution de l'ONASA (FIR)</t>
  </si>
  <si>
    <t>TRT</t>
  </si>
  <si>
    <t xml:space="preserve">Versements sur le compte de réhabilitation de l'environnement  </t>
  </si>
  <si>
    <t>Taxe sur la valeur ajoutée (douane)</t>
  </si>
  <si>
    <t>Taxe de préférence communautaire (TPC)</t>
  </si>
  <si>
    <t xml:space="preserve">Contribution communautaire d'intégration (CCI) </t>
  </si>
  <si>
    <t>Droit de Douane à l’Importation (DDI)</t>
  </si>
  <si>
    <t>Redevance des domaines</t>
  </si>
  <si>
    <t>Autres paiements significatifs (sup à 50 millions de FCFA)</t>
  </si>
  <si>
    <t xml:space="preserve">Transferts des revenus pétroliers aux CPGRP </t>
  </si>
  <si>
    <t>Transferts des revenus miniers aux collectivités dans les régions de production</t>
  </si>
  <si>
    <t>Transfers des revenus miniers à la SONEMIC</t>
  </si>
  <si>
    <t>Transferts de la RSE pétrolier/minier au FNDS</t>
  </si>
  <si>
    <t>Annexe 7 - Modèle des formulaires de déclaration - BE</t>
  </si>
  <si>
    <t>FD3: Déclaration de propriété Effective (A renseigner pour chaque PE identifié)</t>
  </si>
  <si>
    <r>
      <t xml:space="preserve">Définition de la Propriétaire effective : 
La ou les personnes physiques qui, en dernier lieu, possède(nt) ou contrôle(nt) une entité juridique, de par la possession ou le contrôle direct ou indirect d’un pourcentage suffisant d’actions ou de droits de vote dans cette entité juridique, y compris par le biais d’actions au porteur ou par tout autre moyen . Un pourcentage de 10% ou plus des actions ou de droits de vote est une preuve de propriété ou de contrôle par participation. </t>
    </r>
    <r>
      <rPr>
        <b/>
        <sz val="10"/>
        <color rgb="FFFF0000"/>
        <rFont val="Trebuchet MS"/>
        <family val="2"/>
      </rPr>
      <t>Les PPE sont considérés comme bénéficiaires effectif  quel que soit leur niveau de propriété.</t>
    </r>
    <r>
      <rPr>
        <b/>
        <sz val="10"/>
        <color theme="1"/>
        <rFont val="Trebuchet MS"/>
        <family val="2"/>
      </rPr>
      <t xml:space="preserve">
Définition des Personnes politiquement exposées (PPE)
-Les personnes de nationalité étrangère qui exercent ou ont exercé d’importantes fonctions publiques dans un pays étranger, par exemple, les chefs d’État, les membres de gouvernement, les parlementaires et tous politiciens de haut rang, les hauts responsables au sein des pouvoirs publics, les magistrats et militaires de haut rang, les dirigeants d’entreprises publiques et les hauts responsables de partis politiques. 
-les personnes physiques de nationalité camerounaise qui exercent ou ont exercé d’importantes fonctions publiques dans le pays, par exemple, les chefs d’État, les membres de gouvernement, les parlementaires et tous politiciens de haut rang, les hauts responsables au sein des pouvoirs publics, les magistrats et militaires de haut rang, les dirigeants d’entreprises publiques et les hauts responsables de partis politiques.
NB : Les entreprises détenues à 100% par l'Etat ne sont pas concernées par la déclaration sur la propriété réelle. Les sociétés côtées ou filiales exclusives de sociétés cotées sont exemptes de la déclaration des BE si le lien à la déclration sur le PE de la société mère est founi dans la feuille structure du capital.
Conformément à cette définition de la propriété effective, au 31/12/2022 le(s) propriétaire(s) effectif(s) de l'entreprise est/sont:</t>
    </r>
  </si>
  <si>
    <t>NB:Les données en oranger sont obligatoires. Celles en vert sont facultatives.</t>
  </si>
  <si>
    <t>Entry</t>
  </si>
  <si>
    <t>Identité du propriétaire effectif</t>
  </si>
  <si>
    <t>Nom complet de la personne tel qu'il apparait sur la carte d'identité</t>
  </si>
  <si>
    <t>&lt;texte&gt;</t>
  </si>
  <si>
    <t>Personne politiquement exposée (PPE)</t>
  </si>
  <si>
    <t>&lt;choose option&gt;</t>
  </si>
  <si>
    <t>Raison de cette désignation PPE</t>
  </si>
  <si>
    <t>S'applique du</t>
  </si>
  <si>
    <t>&lt;YYYY-MM-DD&gt;</t>
  </si>
  <si>
    <t>Au</t>
  </si>
  <si>
    <t>Date de naissance</t>
  </si>
  <si>
    <t>Numéro d'identité nationale</t>
  </si>
  <si>
    <t>&lt;number&gt;</t>
  </si>
  <si>
    <t>Pays de résidence</t>
  </si>
  <si>
    <t>Adresse de résidence</t>
  </si>
  <si>
    <t>Adresse  professionnelle</t>
  </si>
  <si>
    <t>Autres coordonnées</t>
  </si>
  <si>
    <t>Information sur la manière dont la propriété est détenue ou la façon dont le contrôle est exercé sur l'entreprise</t>
  </si>
  <si>
    <t>Actions directes</t>
  </si>
  <si>
    <t>Nombre d'actions</t>
  </si>
  <si>
    <t>&lt;nombre&gt;</t>
  </si>
  <si>
    <t>% des actions</t>
  </si>
  <si>
    <t>&lt;nombrer&gt;</t>
  </si>
  <si>
    <t>Droits de vote directs</t>
  </si>
  <si>
    <t>Nombre de voix</t>
  </si>
  <si>
    <t>% des voix</t>
  </si>
  <si>
    <t>Actions indirectes</t>
  </si>
  <si>
    <t>Nombre d'actions indirectes</t>
  </si>
  <si>
    <t>% des actions indirectes</t>
  </si>
  <si>
    <t>Dénomination juridique de l'entreprise intermédiaire 1</t>
  </si>
  <si>
    <t>Numéro d'identification unique/Numéro d'immatriculation</t>
  </si>
  <si>
    <t>&lt;numéro&gt;</t>
  </si>
  <si>
    <r>
      <t>Dénomination juridique de l'entreprise intermédiaire 2</t>
    </r>
    <r>
      <rPr>
        <i/>
        <sz val="10"/>
        <color theme="1"/>
        <rFont val="Trebuchet MS"/>
        <family val="2"/>
      </rPr>
      <t>(ajouter des lignes si nécessaire)</t>
    </r>
  </si>
  <si>
    <r>
      <t xml:space="preserve">Numéro d'identification unique/Numéro d'immatriculation </t>
    </r>
    <r>
      <rPr>
        <i/>
        <sz val="10"/>
        <rFont val="Trebuchet MS"/>
        <family val="2"/>
      </rPr>
      <t>(ajouter des lignes si nécessaire)</t>
    </r>
  </si>
  <si>
    <t>Droits de vote indirects</t>
  </si>
  <si>
    <t>Nombre de voix indirectes</t>
  </si>
  <si>
    <t>% des voix indirectes</t>
  </si>
  <si>
    <r>
      <t xml:space="preserve">Dénomination juridique de l'entreprise intermédiaire 2 </t>
    </r>
    <r>
      <rPr>
        <i/>
        <sz val="10"/>
        <color theme="1"/>
        <rFont val="Trebuchet MS"/>
        <family val="2"/>
      </rPr>
      <t>(ajouter des lignes si nécessaire)</t>
    </r>
  </si>
  <si>
    <t xml:space="preserve">Total Actions </t>
  </si>
  <si>
    <t xml:space="preserve">Total droits de vote </t>
  </si>
  <si>
    <t>Autres moyens</t>
  </si>
  <si>
    <t>Explication quant à l'exercice des droits</t>
  </si>
  <si>
    <t>Date d'acquisition des intérêts</t>
  </si>
  <si>
    <t>[En cas d’impossibilité à retrouver cette date, mentionner la date la plus vraisemblable, assortie d’une réserve expresse sur le document relatif au(x) bénéficiaire(s) effectif(s). ]</t>
  </si>
  <si>
    <t>Autres information</t>
  </si>
  <si>
    <t>Attestation</t>
  </si>
  <si>
    <t>Je soussigné(e), pour et au nom de l’entité faisant rapport, confirme que toute l’information fournie ci-dessus et dans le formulaire ci-joint est précise et fiable à la date mentionnée ci-dessous.</t>
  </si>
  <si>
    <t>Poste occupé</t>
  </si>
  <si>
    <t>Signature</t>
  </si>
  <si>
    <t>Vous trouverez en pièce jointe les documents suivants permettant de vérifier l’exactitude de l’information fournie sur la effective :</t>
  </si>
  <si>
    <t xml:space="preserve">Nom des Sociétés </t>
  </si>
  <si>
    <t>Montant
du Capital</t>
  </si>
  <si>
    <t xml:space="preserve">Unité </t>
  </si>
  <si>
    <t>Actionnaires</t>
  </si>
  <si>
    <t>% de
Participation</t>
  </si>
  <si>
    <t>Nationalité
de l'Entité</t>
  </si>
  <si>
    <t>Entité Cotée
ou filiale d'une Société
cotée en bourse</t>
  </si>
  <si>
    <t>Informations sur
la propriété ultime</t>
  </si>
  <si>
    <t>Source</t>
  </si>
  <si>
    <t>FCFA</t>
  </si>
  <si>
    <t>Etat - Entreprise Publique</t>
  </si>
  <si>
    <t xml:space="preserve">Tchadienne </t>
  </si>
  <si>
    <t>La Société est détenue à 100% par le Gouvernement Tchadien</t>
  </si>
  <si>
    <t>Déclaration SHT 2022</t>
  </si>
  <si>
    <t>NC</t>
  </si>
  <si>
    <t xml:space="preserve">Esso Exploration and Production Chad Inc </t>
  </si>
  <si>
    <t>EXXON MOBIL CORPORATION</t>
  </si>
  <si>
    <t>Américaine</t>
  </si>
  <si>
    <t>La Société est détenue à 100% par EXXON MOBIL CORPORATION qui est cotée à la bourse de NEW YORK</t>
  </si>
  <si>
    <t>Déclaration Société 2021</t>
  </si>
  <si>
    <t>PETRONAS (E&amp;P) OVERSEAS VENTURES SDN. BHD</t>
  </si>
  <si>
    <t>Malaysienne</t>
  </si>
  <si>
    <t>La société est détenue à 100% par PETRONAS (E&amp;P) OVERSEAS VENTURES SDN BHD, filiale en propriété exclusive de Petroliam Nasional Berhad (Petronas) qui est une entreprise publique du Gouvernement Malaisien.</t>
  </si>
  <si>
    <t>Rapport ITIE 2018</t>
  </si>
  <si>
    <t>CNPC</t>
  </si>
  <si>
    <t>CHINA NATIONAL PETROLEUM CORPORATION</t>
  </si>
  <si>
    <t>Chinoise</t>
  </si>
  <si>
    <t xml:space="preserve">La société est détenue à 100% par China National Petroleum Corporation qui est une entreprise publique du Gouvernement Chinois. </t>
  </si>
  <si>
    <t>Rapport ITIE 2020</t>
  </si>
  <si>
    <t>CLIVEDEN PETROLEUM</t>
  </si>
  <si>
    <t>PETROCHAD MANGARA</t>
  </si>
  <si>
    <t>PETROCHAD (MANGARA) LIMITED</t>
  </si>
  <si>
    <t>Bermudes</t>
  </si>
  <si>
    <t xml:space="preserve">La société est détenue à 100% par Petrochad (Mangara) Limited, filiale en propriété exclusive de Glencore PLC qui est cotée à la bourse de Londres. </t>
  </si>
  <si>
    <t>GRIFFITHS ENERGY DOH</t>
  </si>
  <si>
    <t>GRIFFITHS ENERGY DOH LIMITED</t>
  </si>
  <si>
    <t>La société est détenue à 100% par Griffiths Energy (DOH) Limited, filiale en propriété exclusive de Glencore PLC qui est cotée à la bourse de Londres.</t>
  </si>
  <si>
    <t>GRIFFITHS ENERGY CHAD</t>
  </si>
  <si>
    <t>GRIFFITHS ENERGY CHAD LIMITED</t>
  </si>
  <si>
    <t xml:space="preserve">La société est détenue à 100% par Griffiths Energy (Chad) Limited, filiale en propriété exclusive de Glencore PLC qui est cotée à la bourse de Londres. </t>
  </si>
  <si>
    <t>GLENCORE EXPLORATION (DOSEO / BOROGOP)</t>
  </si>
  <si>
    <t>GLENCORE EXPLORATION (DOSEO / BOROGOP) LIMITED</t>
  </si>
  <si>
    <t>La société est détenue à 100% par Glencore Exploration (Doséo/Borogop) Limited, filiale en propriété exclusive de Glencore PLC qui est cotée à la bourse de Londres.</t>
  </si>
  <si>
    <t>GLENCORE EXPLORATION (DOB / DOI)</t>
  </si>
  <si>
    <t>GLENCORE EXPLORATION (DOB / DOI) LIMITED</t>
  </si>
  <si>
    <t xml:space="preserve">La société est détenue à 100% par Glencore Exploration (DOB/DOI) Limited, filiale en propriété exclusive de Glencore PLC qui est cotée à la bourse de Londres. </t>
  </si>
  <si>
    <t>GLENCORE ENERGY UK LIMITED</t>
  </si>
  <si>
    <t>Royaume-Unis</t>
  </si>
  <si>
    <t>La société est détenue à 100% par Glencore Energy UK Limited, filiale en propriété exclusive de Glencore PLC qui est cotée à la bourse de Londres.</t>
  </si>
  <si>
    <t>MASHAK PETROLEUM</t>
  </si>
  <si>
    <t xml:space="preserve">DELONEX ENERGY </t>
  </si>
  <si>
    <t xml:space="preserve">United Hydrocarbon Holdings Limited est détenue à 100% par United Hydrocarbon International Corporation (UHIC). 85% de UHIC est détenue par Dundee Corp, une société cotée à la bourse de Toronto. </t>
  </si>
  <si>
    <t>Déclaration Société 2022</t>
  </si>
  <si>
    <t>OPIC</t>
  </si>
  <si>
    <t>Overseas Petroleum and Investment Corporation</t>
  </si>
  <si>
    <t>Panama</t>
  </si>
  <si>
    <t>CPC Corporation est une société d'Etat taiwanese</t>
  </si>
  <si>
    <t>Déclaration société 2022</t>
  </si>
  <si>
    <t>MEIGE INTERNATIONAL</t>
  </si>
  <si>
    <t>SOTEC</t>
  </si>
  <si>
    <t>VINCI CONSTRUCTION INTERNATIONAL NETWORK</t>
  </si>
  <si>
    <t>Française</t>
  </si>
  <si>
    <t xml:space="preserve">La société est détenue à 52% par VINCI Construction International Network, filiale en propriété exclusive de la société Vinci qui est cotée à la bourse de Paris. </t>
  </si>
  <si>
    <t>DIVERSES PERSONNES PHYSIQUE</t>
  </si>
  <si>
    <t>La société est détenue à 48% par diverses Personnes Physiques de nationalité Tchadienne.</t>
  </si>
  <si>
    <t>SCHL</t>
  </si>
  <si>
    <t>Etat - Puissance Publique</t>
  </si>
  <si>
    <t>La société est détenue à 92% par le Gouvernement Tchadien.</t>
  </si>
  <si>
    <t>Commune de Pala</t>
  </si>
  <si>
    <t>La société est détenue à 2% par la Commune de Pala (participation publique)</t>
  </si>
  <si>
    <t>Commune de Léré</t>
  </si>
  <si>
    <t>La société est détenue à 2% par la Commune de Léré (participation publique)</t>
  </si>
  <si>
    <t>Commune de Fianga</t>
  </si>
  <si>
    <t xml:space="preserve">La société est détenue à 2% par la Commune de Fianga (participation publique) </t>
  </si>
  <si>
    <t>Commune de Gounou Gaya</t>
  </si>
  <si>
    <t xml:space="preserve">La société est détenue à 2% par la Commune de Gounou Gaya (participation publique) </t>
  </si>
  <si>
    <t>TEKTON MINERAL</t>
  </si>
  <si>
    <t>ABOURACHID MINING</t>
  </si>
  <si>
    <t>SOGEM</t>
  </si>
  <si>
    <t>DTP</t>
  </si>
  <si>
    <t>ETEP</t>
  </si>
  <si>
    <t>MENEJEM COMPANY LTD</t>
  </si>
  <si>
    <t>ARAB CONTRACTORS</t>
  </si>
  <si>
    <t>CGCOC GROUP</t>
  </si>
  <si>
    <t>SOGEA SATOM</t>
  </si>
  <si>
    <t>CHAD CONSTRUCTION MATERIALS S.A</t>
  </si>
  <si>
    <t>USD</t>
  </si>
  <si>
    <t>ESSO Pipeline Investments LTD</t>
  </si>
  <si>
    <t>La société est détenue à 100% par Exxon Mobil Corporation qui est cotée à la bourse de New York</t>
  </si>
  <si>
    <t>Déclaration SHT 2021</t>
  </si>
  <si>
    <t>DOBA Pipeline Investment Inc</t>
  </si>
  <si>
    <t>SHT Overseas Petroleum (CHAD) Limited</t>
  </si>
  <si>
    <t>La société est détenue à 100% par SHT qui est une entreprise publique du Gouvernement Tchadien</t>
  </si>
  <si>
    <t>Participations publiques- Gouvernement Tchadien.</t>
  </si>
  <si>
    <t>COTCO</t>
  </si>
  <si>
    <t>SHT Overseas Petroleum (Cameroon) Limited</t>
  </si>
  <si>
    <t xml:space="preserve">La société est détenue à 100% par SHT qui est une entreprise publique du Gouvernement Tchadien. </t>
  </si>
  <si>
    <t>SNH/CAMEROUN</t>
  </si>
  <si>
    <t xml:space="preserve">Cameroun </t>
  </si>
  <si>
    <t>Participations publiques- Gouvernement Cameroun</t>
  </si>
  <si>
    <t>Participations publiques- Gouvernement Tchadien</t>
  </si>
  <si>
    <t>PETROCHAD TRANSPORTATION COMPANY LTD</t>
  </si>
  <si>
    <t>En 2021, la société  Petrochad Transportation Company Limited, était une succursale du groupe Glencore PLC qui est cotée à la bourse de Londres.</t>
  </si>
  <si>
    <t>Déclaration PCT 2021</t>
  </si>
  <si>
    <t>GLENCORE</t>
  </si>
  <si>
    <t>Etat-Puissance publique</t>
  </si>
  <si>
    <t>SOCIETE DE RAFFINERIE DE N'DJAMENA (SRN)</t>
  </si>
  <si>
    <t>La société est détenue à 100% par le Gouvernement Tchadien.</t>
  </si>
  <si>
    <t>Annexe 8 - Structure du Capital et propriété réelle des sociétés extractives du périmètre</t>
  </si>
  <si>
    <t>Entités
déclarante</t>
  </si>
  <si>
    <t>Nature de
l'entité déclarante</t>
  </si>
  <si>
    <t xml:space="preserve">Sociétés </t>
  </si>
  <si>
    <t>Cargaison</t>
  </si>
  <si>
    <t>N°/REF EXPEDITION 
/CARGAISON</t>
  </si>
  <si>
    <t>Date de l'expédition
/ Cargaison</t>
  </si>
  <si>
    <t>Substances</t>
  </si>
  <si>
    <t>Unité (à  
renseigner)</t>
  </si>
  <si>
    <t>Qualité
(concentration API)</t>
  </si>
  <si>
    <t>Prix FOB brent  (USD)</t>
  </si>
  <si>
    <t>Décote
(Brent)</t>
  </si>
  <si>
    <t>Expediteur</t>
  </si>
  <si>
    <t>Valeur totale
(en FCFA)</t>
  </si>
  <si>
    <t>Entité acheteur
(Destinataire)</t>
  </si>
  <si>
    <t>Pays destinataire de
l'expédition /la cargaison</t>
  </si>
  <si>
    <t>Minitère du pétrole</t>
  </si>
  <si>
    <t>Régie</t>
  </si>
  <si>
    <t>CNPCIC</t>
  </si>
  <si>
    <t>Cargaison 1</t>
  </si>
  <si>
    <t>890A</t>
  </si>
  <si>
    <t>04-05/01/2022</t>
  </si>
  <si>
    <t>Bbl</t>
  </si>
  <si>
    <t>France</t>
  </si>
  <si>
    <t>890B</t>
  </si>
  <si>
    <t>890C</t>
  </si>
  <si>
    <t>Cliveden</t>
  </si>
  <si>
    <t>890D</t>
  </si>
  <si>
    <t>Cargaison 2</t>
  </si>
  <si>
    <t>891A</t>
  </si>
  <si>
    <t>11-13/01/2022</t>
  </si>
  <si>
    <t>Petroineos Trading Limi</t>
  </si>
  <si>
    <t>Chine</t>
  </si>
  <si>
    <t>891B</t>
  </si>
  <si>
    <t>Cargaison 3</t>
  </si>
  <si>
    <t>893A</t>
  </si>
  <si>
    <t>29-31/01/2022</t>
  </si>
  <si>
    <t>893B</t>
  </si>
  <si>
    <t>Cargaison 4</t>
  </si>
  <si>
    <t>894A</t>
  </si>
  <si>
    <t>10-11/02/2022</t>
  </si>
  <si>
    <t>Malaisie</t>
  </si>
  <si>
    <t>894B</t>
  </si>
  <si>
    <t>894C</t>
  </si>
  <si>
    <t>894D</t>
  </si>
  <si>
    <t>Cargaison 5</t>
  </si>
  <si>
    <t>895A</t>
  </si>
  <si>
    <t>17-18/02/2022</t>
  </si>
  <si>
    <t>EAU</t>
  </si>
  <si>
    <t>895B</t>
  </si>
  <si>
    <t>Cargaison 6</t>
  </si>
  <si>
    <t>896A</t>
  </si>
  <si>
    <t>27-28/02/2022</t>
  </si>
  <si>
    <t>PAYS BAS</t>
  </si>
  <si>
    <t>896B</t>
  </si>
  <si>
    <t>Cargaison 7</t>
  </si>
  <si>
    <t>898A</t>
  </si>
  <si>
    <t>11-12/03/2022</t>
  </si>
  <si>
    <t>898B</t>
  </si>
  <si>
    <t>898C</t>
  </si>
  <si>
    <t>898D</t>
  </si>
  <si>
    <t>Cargaison 8</t>
  </si>
  <si>
    <t>900A</t>
  </si>
  <si>
    <t>24-26/03/2022</t>
  </si>
  <si>
    <t>Petroineos trading L</t>
  </si>
  <si>
    <t>900B</t>
  </si>
  <si>
    <t>Cliveden Petroleum Co</t>
  </si>
  <si>
    <t>Cargaison 9</t>
  </si>
  <si>
    <t>901A</t>
  </si>
  <si>
    <t>01-02/04/2022</t>
  </si>
  <si>
    <t>901B</t>
  </si>
  <si>
    <t>Cargaison 10</t>
  </si>
  <si>
    <t>903A</t>
  </si>
  <si>
    <t>903B</t>
  </si>
  <si>
    <t>903C</t>
  </si>
  <si>
    <t>Cliveden Petroleum L</t>
  </si>
  <si>
    <t>903D</t>
  </si>
  <si>
    <t>Cargaison 11</t>
  </si>
  <si>
    <t>905A</t>
  </si>
  <si>
    <t>28-30/04/2022</t>
  </si>
  <si>
    <t>905B</t>
  </si>
  <si>
    <t>Cargaison 12</t>
  </si>
  <si>
    <t>906A</t>
  </si>
  <si>
    <t>906B</t>
  </si>
  <si>
    <t>906C</t>
  </si>
  <si>
    <t>906D</t>
  </si>
  <si>
    <t>Cargaison 13</t>
  </si>
  <si>
    <t>908A</t>
  </si>
  <si>
    <t>20-21/05/2022</t>
  </si>
  <si>
    <t>908B</t>
  </si>
  <si>
    <t>Cargaison 14</t>
  </si>
  <si>
    <t>909A</t>
  </si>
  <si>
    <t>27-28/05/2022</t>
  </si>
  <si>
    <t>909B</t>
  </si>
  <si>
    <t>Cargaison 15</t>
  </si>
  <si>
    <t>911A</t>
  </si>
  <si>
    <t>12-13/06/2022</t>
  </si>
  <si>
    <t>911B</t>
  </si>
  <si>
    <t>911C</t>
  </si>
  <si>
    <t>911D</t>
  </si>
  <si>
    <t>Cargaison 16</t>
  </si>
  <si>
    <t>912A</t>
  </si>
  <si>
    <t>912B</t>
  </si>
  <si>
    <t>912C</t>
  </si>
  <si>
    <t>912D</t>
  </si>
  <si>
    <t>Cargaison 17</t>
  </si>
  <si>
    <t>914A</t>
  </si>
  <si>
    <t>03-04/07/2022</t>
  </si>
  <si>
    <t xml:space="preserve">Allemagne </t>
  </si>
  <si>
    <t>914B</t>
  </si>
  <si>
    <t>Cargaison 18</t>
  </si>
  <si>
    <t>915A</t>
  </si>
  <si>
    <t>11-12/07/2022</t>
  </si>
  <si>
    <t>915B</t>
  </si>
  <si>
    <t>915C</t>
  </si>
  <si>
    <t>915D</t>
  </si>
  <si>
    <t>Cargaison 19</t>
  </si>
  <si>
    <t>917A</t>
  </si>
  <si>
    <t>26-27/07/2022</t>
  </si>
  <si>
    <t>CHINE</t>
  </si>
  <si>
    <t>917B</t>
  </si>
  <si>
    <t>Cargaison 20</t>
  </si>
  <si>
    <t>919A</t>
  </si>
  <si>
    <t>10-12/08/2022</t>
  </si>
  <si>
    <t>919B</t>
  </si>
  <si>
    <t>919C</t>
  </si>
  <si>
    <t>919D</t>
  </si>
  <si>
    <t>Cargaison 21</t>
  </si>
  <si>
    <t>920A</t>
  </si>
  <si>
    <t>15-16/08/2022</t>
  </si>
  <si>
    <t>Allemagne</t>
  </si>
  <si>
    <t>920B</t>
  </si>
  <si>
    <t>Cargaison 22</t>
  </si>
  <si>
    <t>922A</t>
  </si>
  <si>
    <t>30-31/08/2022</t>
  </si>
  <si>
    <t>922B</t>
  </si>
  <si>
    <t>Cargaison 23</t>
  </si>
  <si>
    <t>924A</t>
  </si>
  <si>
    <t>12-13/09/2022</t>
  </si>
  <si>
    <t>924B</t>
  </si>
  <si>
    <t>924C</t>
  </si>
  <si>
    <t>924D</t>
  </si>
  <si>
    <t>Cargaison 24</t>
  </si>
  <si>
    <t>925A</t>
  </si>
  <si>
    <t>19-20/09/2022</t>
  </si>
  <si>
    <t>925B</t>
  </si>
  <si>
    <t>Cargaison 25</t>
  </si>
  <si>
    <t>927A</t>
  </si>
  <si>
    <t>4-5/10/2021</t>
  </si>
  <si>
    <t>927B</t>
  </si>
  <si>
    <t>927C</t>
  </si>
  <si>
    <t>927D</t>
  </si>
  <si>
    <t>Cargaison 26</t>
  </si>
  <si>
    <t>929A</t>
  </si>
  <si>
    <t>23-24/10/2023</t>
  </si>
  <si>
    <t>929B</t>
  </si>
  <si>
    <t>23-24/10/2024</t>
  </si>
  <si>
    <t>Cargaison 27</t>
  </si>
  <si>
    <t>931A</t>
  </si>
  <si>
    <t>931B</t>
  </si>
  <si>
    <t>931C</t>
  </si>
  <si>
    <t>931D</t>
  </si>
  <si>
    <t>Cargaison 28</t>
  </si>
  <si>
    <t>933A</t>
  </si>
  <si>
    <t>24-25/11/2022</t>
  </si>
  <si>
    <t>933B</t>
  </si>
  <si>
    <t>Cargaison 29</t>
  </si>
  <si>
    <t>934A</t>
  </si>
  <si>
    <t>02-03/12/2022</t>
  </si>
  <si>
    <t>934B</t>
  </si>
  <si>
    <t>02-03/12/2023</t>
  </si>
  <si>
    <t>934C</t>
  </si>
  <si>
    <t>934D</t>
  </si>
  <si>
    <t>02-03/12/2024</t>
  </si>
  <si>
    <t>ESSO</t>
  </si>
  <si>
    <t>04-06/05/2022</t>
  </si>
  <si>
    <t>EEPCI</t>
  </si>
  <si>
    <t>Exxonmobil sales and spply LLC</t>
  </si>
  <si>
    <t>28-31/10/2022</t>
  </si>
  <si>
    <t>892A</t>
  </si>
  <si>
    <t>22-23/01/2022</t>
  </si>
  <si>
    <t>SHT ( CNPCI PH)</t>
  </si>
  <si>
    <t>Glencore Energ UK</t>
  </si>
  <si>
    <t>892B</t>
  </si>
  <si>
    <t>SHT (RIK CNPCI PH)</t>
  </si>
  <si>
    <t>892C</t>
  </si>
  <si>
    <t>SHT (RIK CNPCI PSA)</t>
  </si>
  <si>
    <t>892D</t>
  </si>
  <si>
    <t>SHT (RIK consortium)</t>
  </si>
  <si>
    <t>892E</t>
  </si>
  <si>
    <t>SHT RIK OPIC Consignor</t>
  </si>
  <si>
    <t>03-04/03/2022</t>
  </si>
  <si>
    <t>SHTPCCL</t>
  </si>
  <si>
    <t>904A</t>
  </si>
  <si>
    <t>22-23/04/2022</t>
  </si>
  <si>
    <t>SHT/ (RIK consortium)</t>
  </si>
  <si>
    <t>904B</t>
  </si>
  <si>
    <t>910A</t>
  </si>
  <si>
    <t>03-05/06/2022</t>
  </si>
  <si>
    <t>SHT/ (CNPCI PH)</t>
  </si>
  <si>
    <t>910B</t>
  </si>
  <si>
    <t>SHT/ (CNPCI PSA)</t>
  </si>
  <si>
    <t>910C</t>
  </si>
  <si>
    <t>RIK Consort</t>
  </si>
  <si>
    <t>910D</t>
  </si>
  <si>
    <t>RIK OPIC</t>
  </si>
  <si>
    <t>918A</t>
  </si>
  <si>
    <t>02-04/08/2022</t>
  </si>
  <si>
    <t>918B</t>
  </si>
  <si>
    <t>SHT/ (CNPCI-PH)</t>
  </si>
  <si>
    <t>918C</t>
  </si>
  <si>
    <t>SHT/ (CNPCI-PSA)</t>
  </si>
  <si>
    <t>918D</t>
  </si>
  <si>
    <t>SHT/ (RIK CNPCI-PSA)</t>
  </si>
  <si>
    <t>918E</t>
  </si>
  <si>
    <t>SHT/ (RIK OPIC)</t>
  </si>
  <si>
    <t>928A</t>
  </si>
  <si>
    <t>16-17/10/2022</t>
  </si>
  <si>
    <t>928B</t>
  </si>
  <si>
    <t>16-17/10/2023</t>
  </si>
  <si>
    <t>928C</t>
  </si>
  <si>
    <t>16-17/10/2024</t>
  </si>
  <si>
    <t>SHT (RIK OPIC)</t>
  </si>
  <si>
    <t>928D</t>
  </si>
  <si>
    <t>16-17/10/2025</t>
  </si>
  <si>
    <t>?</t>
  </si>
  <si>
    <t>932A</t>
  </si>
  <si>
    <t>16-17/11/2022</t>
  </si>
  <si>
    <t>932B</t>
  </si>
  <si>
    <t>SHT/ (RIK CNPCI-PH)</t>
  </si>
  <si>
    <t>932C</t>
  </si>
  <si>
    <t>932D</t>
  </si>
  <si>
    <t>SHT (RIK PCM)</t>
  </si>
  <si>
    <t>932E</t>
  </si>
  <si>
    <t>932F</t>
  </si>
  <si>
    <t>935A</t>
  </si>
  <si>
    <t>10-11/12/2022</t>
  </si>
  <si>
    <t>SHT (RIK PH)</t>
  </si>
  <si>
    <t>935B</t>
  </si>
  <si>
    <t>935C</t>
  </si>
  <si>
    <t>13/14/05/2022</t>
  </si>
  <si>
    <t>Petronas Caligari</t>
  </si>
  <si>
    <t>Petro Trading (UK) Limited</t>
  </si>
  <si>
    <t>27-28/09/2022</t>
  </si>
  <si>
    <t>26-27/12/2022</t>
  </si>
  <si>
    <t>19-20/03/2022</t>
  </si>
  <si>
    <t>CEFC Hainan</t>
  </si>
  <si>
    <t>Petroineos trading Limited</t>
  </si>
  <si>
    <t>26-28/06/2022</t>
  </si>
  <si>
    <t xml:space="preserve">OPIC Africa </t>
  </si>
  <si>
    <t>CPC Corporation Taiwan</t>
  </si>
  <si>
    <t>21-22/08/2022</t>
  </si>
  <si>
    <t>PCM</t>
  </si>
  <si>
    <t>936A</t>
  </si>
  <si>
    <t>18/19/12/2022</t>
  </si>
  <si>
    <t>Perenco Exploration DOB/DOI</t>
  </si>
  <si>
    <t>Perenco Oil trading Inc</t>
  </si>
  <si>
    <t>936B</t>
  </si>
  <si>
    <t>nkj</t>
  </si>
  <si>
    <t>ROTTERDAM, NETHERLANDS</t>
  </si>
  <si>
    <t>Sociétés</t>
  </si>
  <si>
    <t>Total Général</t>
  </si>
  <si>
    <t>Annexe 9 - détails des exportations pétrolières en 2022</t>
  </si>
  <si>
    <t>Flux</t>
  </si>
  <si>
    <t>Définition</t>
  </si>
  <si>
    <t>Flux en nature collectés par la SHT</t>
  </si>
  <si>
    <t>Il s’agit des redevances sur production, Tax Oil et profil Oil collectés par la SHT conformément à son mandat.</t>
  </si>
  <si>
    <t>Flux en nature collectés par la SHT PCCL</t>
  </si>
  <si>
    <t>Il s’agit des revenus en nature des parts de la société SHT PCCL dans le consortium de Esso-Petronas-SHT PCCL.</t>
  </si>
  <si>
    <t xml:space="preserve">Vente du pétrole collectés par la SHT </t>
  </si>
  <si>
    <t>Il s’agit des recettes des ventes des redevances sur production, Tax Oil et Profil Oil collectés par la SHT conformément à son mandat.</t>
  </si>
  <si>
    <t>Vente du pétrole collectés par la SHT PCCL</t>
  </si>
  <si>
    <t>Il s’agit des recettes des ventes des parts de la société SHT PCCL dans le consortium Esso-Petronas-SHT PCCL.</t>
  </si>
  <si>
    <t>Les titulaires des Contrats Pétroliers et Permis en dérivant sont soumis au paiement d’une redevance superficiaire annuelle dont le montant et les modalités de règlement sont précisés dans le Contrat pétrolier. Les redevances superficiaires sont perçues en fonction de la superficie couverte par les titres miniers ou autorisations, sauf le cas de l’autorisation de prospection.</t>
  </si>
  <si>
    <t>Impôt direct sur les bénéfices</t>
  </si>
  <si>
    <t>Impôt calculé en fonction du montant des bénéfices bruts réalisés par l'entreprise sur l'ensemble de l'année.</t>
  </si>
  <si>
    <t>Prélèvement sur les paiements réalisés aux prestataires des résidents à l’étranger</t>
  </si>
  <si>
    <t>Le titulaire du Contrat Pétrolier ou minier est soumis au paiement des impôts et taxes prélevés à la source pour le compte du Trésor Public, notamment en matière d’impôts sur les salaires, les bénéfices, les revenus et d’impôts fonciers, et de droits relatifs à l’utilisation du domaine public.</t>
  </si>
  <si>
    <t>Toute personne physique ou morale qui exerce au Tchad un commerce, une industrie, une profession, non compris dans les exemptions déterminées par le CGI, est assujettie à la contribution des patentes. Cette contribution est composée de Droit Déterminé, CNPS, CCC, RAV, ONASA et TVLP.</t>
  </si>
  <si>
    <t>Toute entreprise ou établissement occupant au minimum dix travailleurs, doit concourir au développement de la formation des apprentis, en participant chaque année au financement des actions de formation par la taxe d'apprentissage et de formation professionnelle fixée par la Loi des finances.</t>
  </si>
  <si>
    <t>Dividendes versés à l'Etat</t>
  </si>
  <si>
    <t>Les dividendes sont versés au titre des participations détenues par l'État dans une entreprise du secteur.</t>
  </si>
  <si>
    <t>Taxe payée par l’employeur en fonction de la rémunération brute des salariés.</t>
  </si>
  <si>
    <t>Les demandes d’attribution, de renouvellement, de cession, de transfert ou de renonciation de Contrats Pétroliers et des autorisations en dérivant sont soumises au paiement de droits fixes.
La délivrance, le renouvellement et le transfert de titres miniers ou d’autorisations en vertu du Code Minier donnent lieu à la perception de droits fixes.</t>
  </si>
  <si>
    <t>Les redressements fiscaux sont des réajustements financiers qui interviennent lorsque l'entreprise n'a pas correctement déclaré les impôts auxquels elle est soumise. Les pénalités se cumulent au montant des impôts réajustés dans le cadre du redressement.</t>
  </si>
  <si>
    <t>Au taux de 2% sur la valeur FOB de la marchandise exportée.</t>
  </si>
  <si>
    <t>Prélèvement de 2% sur la valeur CAF (Coût Assurance Fret) des articles importés.</t>
  </si>
  <si>
    <t>Il s'agit de la taxe proportionelle payée au titre de l’exploitation matériaux divers</t>
  </si>
  <si>
    <t>Redevance advalorem (+)</t>
  </si>
  <si>
    <t xml:space="preserve">Il s'agit de la taxe proportionelle payée au titre de l’exploitation de substances minières </t>
  </si>
  <si>
    <t>Taxe sur la Rente Minière (+)</t>
  </si>
  <si>
    <t>Il s'agit de l'impôt payé sur le super profit calculé selon les dispositions de l'artcle 353 du nouveau Code minier</t>
  </si>
  <si>
    <t>TVA</t>
  </si>
  <si>
    <t>Il s'agit de la taxe sur la valeur ajoutée supportée par les entreprises minières.</t>
  </si>
  <si>
    <t>Il s’agit de la redevance payée par la société SRN à l’Autorité de Régulation du secteur pétrolier Aval au Tchad</t>
  </si>
  <si>
    <t>Bonus de Signature</t>
  </si>
  <si>
    <t>La somme due par le Contractant lors de la signature du CPP dont le montant et les modalités de paiement sont fixés par l'Article 38 du CPP.</t>
  </si>
  <si>
    <t>Droit de passage</t>
  </si>
  <si>
    <t>Il s’agit des droits revenant à l’Etat au titre du passage du brut dans le pipeline Tchad-Cameroun et ce en vertu du contrat portant sur les droits de transit de l’oléoduc tchadien. (Art. 3 du décret n°2000/465 du 30/06/2000)</t>
  </si>
  <si>
    <t>Il s’agit de la taxe payée lors de l’attribution de l’autorisation d’exploitation. Cette taxe est payée à la plus lointaine des deux dates suivantes:(a) trente (30) Jours après la signature du Contrat ; ou(b) cinq (5) Jours Ouvrables à compter de la réalisation des deux (2) conditions suivantes:(1) délivrance de l'Autorisation Exclusive de Recherche, et (2) publication au Journal Officiel de l’Ordonnance de Promulgation</t>
  </si>
  <si>
    <t>Le titulaire du Contrat Pétrolier/titre minier est soumis au paiement des impôts et taxes prélevés à la source pour le compte du Trésor Public, notamment en matière d’impôts sur les salaires, les bénéfices, les revenus et d’impôts fonciers, droits relatifs à l’utilisation du domaine public.</t>
  </si>
  <si>
    <t xml:space="preserve">Pénalité de non-exécution </t>
  </si>
  <si>
    <t>Conformément à l'article 9.4 du CCP, si les travaux n'ont pas atteint les engagements minima relatifs à la période concernée tels que stipulés dans le CCP, le contractant versera à l'Etat à titre d'indemnité forfaitaire, une pénalité égale à cinquante pour cent (50%) de la valeur des travaux prévus au Programme Minimum de travail qui n'auront pas été réalisés.</t>
  </si>
  <si>
    <t>Taxe sur cession d'actifs</t>
  </si>
  <si>
    <t>Il s'agit de la taxe payée par la société à la suite de la cession d'actifs</t>
  </si>
  <si>
    <t>Retenue à la source (IRCM)</t>
  </si>
  <si>
    <t>Cet impôt concerne les revenus d'actions et assimilés ainsi que les revenus occultes.</t>
  </si>
  <si>
    <t>Prélèvement exceptionnel sur les plus-values de cession*</t>
  </si>
  <si>
    <t>Les plus-values résultant de la cession d'éléments d'actifs relatifs  à une Autorisation ou à un titre minier , réalisées  par le Titulaire, sont soumises	 à  un prélèvement exceptionnel  payable par le Cédant suivant les modalités prévues Contrat type de Partage de Production ou dans le CGI</t>
  </si>
  <si>
    <t>Contribution à la formation du personnel du MPME et à l'équipement</t>
  </si>
  <si>
    <t>Contribution forfaitaire à laquelle les entreprises sont soumises, versée directement au budget du Ministère du Pétrole, des Mines et de l’Energie afin de financer un plan annuel de formation du personnel et certains éléments de fonctionnement du Ministère.</t>
  </si>
  <si>
    <t xml:space="preserve"> - Droit de Douane à l’Importation (DDI)</t>
  </si>
  <si>
    <t>Les pétroliers bénéficient d’une exonération sur le matériel et équipements liés directement à la recherche ou à l’exploitation. Cependant pour les autres biens qui répondent aux besoins de fonctionnement courant (fourniture de bureau, mobiliers, véhicules,), ils sont assujettis aux droits de douanes suivants :</t>
  </si>
  <si>
    <t>- Taxe sur la valeur ajoutée</t>
  </si>
  <si>
    <t>- Droit de Douane à l’Importation (DDI)</t>
  </si>
  <si>
    <t>- Taxe communautaire d'intégration (TCI)</t>
  </si>
  <si>
    <t>-   Taxe sur la Valeur Ajoutée (TVA) ;</t>
  </si>
  <si>
    <t>- Taxe de préférence communautaire (TCP)</t>
  </si>
  <si>
    <t>-   Taxe communautaire d'intégration (TCI) qui représente 1% valeur CAF des marchandises provenant hors CEMAC ;</t>
  </si>
  <si>
    <t>- Contribution communautaire d'intégration (CCI)</t>
  </si>
  <si>
    <t>-   Taxe de préférence communautaire (TCP) de 0.4% sur les produits alimentaires hors CEMAC ; et</t>
  </si>
  <si>
    <t>-   Contribution communautaire d'intégration (CCI).</t>
  </si>
  <si>
    <t>PCI (Précompte sur Is)</t>
  </si>
  <si>
    <t xml:space="preserve">Un acompte est également prélevé au cordon douanier au titre de l'impôt sur les sociétés (IS) ou sur les personnes physiques (IRPP), au taux de 4 % de la valeur en douane des importations.  Les entreprises qui paient l'impôt sur les sociétés ou sur les bénéfices industriels et commerciaux peuvent obtenir, pour chaque enlèvement et après examen de leur situation fiscale, une attestation d'exemption de cette retenue, délivrée par la Direction générale des impôts et taxes.     </t>
  </si>
  <si>
    <t>DAC (Droit d'Accise)</t>
  </si>
  <si>
    <t>Conformément aux dispositions de la CEMAC, Le droit d'accise est perçu sur un certain nombre de produits locaux et importés, à des taux de 5%, 10% ou 25%.</t>
  </si>
  <si>
    <t>Taxe Ad valorem</t>
  </si>
  <si>
    <t>Les taxes ad-valorem sont des taxes proportionnelles dues par les titulaires d’un permis d’exploitation minière.</t>
  </si>
  <si>
    <t>Il s'agit des frais d'édification des bornages des terrains objet des titres miniers.</t>
  </si>
  <si>
    <t>La taxe pour la protection de l’Environnement</t>
  </si>
  <si>
    <t xml:space="preserve">Cette taxe est établie annuellement et son montant est déterminé en fonction : </t>
  </si>
  <si>
    <t>-       Des puissances des machines, des véhicules et des avions ;</t>
  </si>
  <si>
    <t>-       Des superficies des carrières exploitées ;</t>
  </si>
  <si>
    <t>-       De la consommation de carburants ;</t>
  </si>
  <si>
    <t>Le tarif de la taxe est fixé ainsi qu’il suit :</t>
  </si>
  <si>
    <t>-       500 FCFA par puissance des véhicules et des machines ;</t>
  </si>
  <si>
    <t>-       5 FCFA par conditionnement en plastique ;</t>
  </si>
  <si>
    <t>-       1 FCFA par paquet de cigarette produite ou importée ;</t>
  </si>
  <si>
    <t>-       250 FCFA par mètre carré de superficie utilisée ;</t>
  </si>
  <si>
    <t>-       100 000 FCFA par tonne de produits non biodégradables.</t>
  </si>
  <si>
    <t xml:space="preserve">Frais de présentation du rapport annuel </t>
  </si>
  <si>
    <t>Il s’agit des frais payés par les sociétés pétrolières au Ministère de l’énergie et du Pétrole subordonnés à la présentation du rapport annuel conformément au contrat de partage de production</t>
  </si>
  <si>
    <t>Appui Institutionnel</t>
  </si>
  <si>
    <t>En vertu des conventions minières, les sociétés minières sont tenues d’effectuer des contributions à l’appui institutionnel au MPME. La définition du projet sera convenue d'un commun accord entre la société et le MPME. Le montant varie d’une convention à l’autre.</t>
  </si>
  <si>
    <t>Il s'agit des cotisations sociales mises à la charge de l'employeur.</t>
  </si>
  <si>
    <t>TUA (Taxe Union Africaine)</t>
  </si>
  <si>
    <t xml:space="preserve">Conformément à la loi des finances de 2018, il est institué une taxe au profit de l'Union Africaine au taux de 0,2% sur toutes les importations hors zone Afrique, à l'exception des certains biens de premières nécessités. </t>
  </si>
  <si>
    <t>Il s’agit des taxes dues par les sociétés minières au profit de la société d’Etat SONAMIG au taux de 10%.</t>
  </si>
  <si>
    <t>Provisions pour travaux d'abandon/réhabilitation (+)</t>
  </si>
  <si>
    <t>Il s'agit du montant versé dans un compte sequestre au titre titre de la provision des coûts d'abondon ou de réhabilitation des sites petroliers et miniers</t>
  </si>
  <si>
    <t>Indémisations pour dommages causés à l’environnement (+)</t>
  </si>
  <si>
    <t xml:space="preserve">Il s'agit des montant payés au titre de l'indéminisation de l’État ou toute tierce partie pour les dommages et préjudices qu’il a pu causer à l’environnement. </t>
  </si>
  <si>
    <t>Autres paiements significatifs</t>
  </si>
  <si>
    <t>Afin d'assurer une bonne couverture de l'ensemble des revenus du secteur extractif, les organismes collecteurs et les entreprises extractives sont invités à déclarer, au-delà des contributions listées plus haut tout paiement effectué supérieur à 5 KUSD.</t>
  </si>
  <si>
    <t>Annexe 10 - Nomenclatures des flux</t>
  </si>
  <si>
    <t>sociétés du secteur extractif du périmètre</t>
  </si>
  <si>
    <t>Secteur des Hydrocarbures</t>
  </si>
  <si>
    <t>Entités publiques</t>
  </si>
  <si>
    <t>Griffiths Energy Chad Ltd (GEC)</t>
  </si>
  <si>
    <t>Secteur du transport pétrolier</t>
  </si>
  <si>
    <t>N</t>
  </si>
  <si>
    <t>PETROCHAD TRANSPORT</t>
  </si>
  <si>
    <t>Secteur de la raffinerie</t>
  </si>
  <si>
    <t>Société de Raffinage Nationale (SRN)</t>
  </si>
  <si>
    <t>Les Entreprises d'Etat</t>
  </si>
  <si>
    <t>SOCIETE NATIONALE DE CIMENT (SONACIM)</t>
  </si>
  <si>
    <t>Société Nationale d'Exploitation Minière et de Contrôle (SONEMIC Ex SONAMIG)</t>
  </si>
  <si>
    <t>Annexe 11 - Liste des sociétés du périmètre</t>
  </si>
  <si>
    <t xml:space="preserve">Annexe 12 - Modèle des formulaires de déclaration </t>
  </si>
  <si>
    <t>Consortium</t>
  </si>
  <si>
    <t>Contrat</t>
  </si>
  <si>
    <t>Production totale 2022 (bbl)</t>
  </si>
  <si>
    <t>Partage de production</t>
  </si>
  <si>
    <t>Redevance</t>
  </si>
  <si>
    <t>Part SHT (Etat)</t>
  </si>
  <si>
    <t>Part SHT (Contractant)</t>
  </si>
  <si>
    <t>Part SHT PCCL</t>
  </si>
  <si>
    <t>Part Etat</t>
  </si>
  <si>
    <t>Part contractant</t>
  </si>
  <si>
    <t>CC 1988</t>
  </si>
  <si>
    <t xml:space="preserve">Komé (CS+ CI) </t>
  </si>
  <si>
    <t>CC 2004</t>
  </si>
  <si>
    <t>CNPCI</t>
  </si>
  <si>
    <t>CC 1999</t>
  </si>
  <si>
    <t>PSA</t>
  </si>
  <si>
    <t>CPP 2011</t>
  </si>
  <si>
    <t xml:space="preserve">OPIC </t>
  </si>
  <si>
    <t>CC 2006</t>
  </si>
  <si>
    <t>Benoy</t>
  </si>
  <si>
    <t>Mbai</t>
  </si>
  <si>
    <t xml:space="preserve">Moroumar </t>
  </si>
  <si>
    <t>Annexe 13 - Partage de production - 2022</t>
  </si>
  <si>
    <t>Vendeur (Entité) - SHT</t>
  </si>
  <si>
    <t>RIK CNPCIC PSA</t>
  </si>
  <si>
    <t>OLYMPIC FUTURE</t>
  </si>
  <si>
    <t>UAE</t>
  </si>
  <si>
    <t>RIK Cons</t>
  </si>
  <si>
    <t>RIK CNPCIC PH</t>
  </si>
  <si>
    <t>SHT CNPCIC PH</t>
  </si>
  <si>
    <t>CARGAISON 01</t>
  </si>
  <si>
    <t>NISSOS IOS</t>
  </si>
  <si>
    <t>CARGAISON 02</t>
  </si>
  <si>
    <t>VOROBYOV OLEKSANDR</t>
  </si>
  <si>
    <t>GERMANY</t>
  </si>
  <si>
    <t>CARGAISON 03</t>
  </si>
  <si>
    <t>ALMI SUN</t>
  </si>
  <si>
    <t>WILHELMSHVEN,GERMANY</t>
  </si>
  <si>
    <t>CARGAISON 04</t>
  </si>
  <si>
    <t>SHT CNPCIC PSA</t>
  </si>
  <si>
    <t>OK</t>
  </si>
  <si>
    <t>CARGAISON 05</t>
  </si>
  <si>
    <t>FRONT SPARTA</t>
  </si>
  <si>
    <t>CARGAISON 06</t>
  </si>
  <si>
    <t>FRONT SANTIGO</t>
  </si>
  <si>
    <t>CARGAISON 07</t>
  </si>
  <si>
    <t>WHITE MOON</t>
  </si>
  <si>
    <t>ONE OR MORE SAFE PORT(S) ROTTERDAM</t>
  </si>
  <si>
    <t>RIK PCM</t>
  </si>
  <si>
    <t>CARGAISON 08</t>
  </si>
  <si>
    <t>MARAN POSEIDON/SUB</t>
  </si>
  <si>
    <t>WILHELMSHVEN,GERMANY FOR ORDERS</t>
  </si>
  <si>
    <t>CARGAISON 09</t>
  </si>
  <si>
    <t xml:space="preserve">Annexe 15 - Détail des volumes commercialisés </t>
  </si>
  <si>
    <t>Trimestruel</t>
  </si>
  <si>
    <t xml:space="preserve"> intérêts sur le principal PPA plus la marge supplementaire annuelle de 2%</t>
  </si>
  <si>
    <t>Trimestruelle</t>
  </si>
  <si>
    <t>Annexe 16 - Détail des recouvrements</t>
  </si>
  <si>
    <t>Annexe 17 - suivi de la conformité des entités déclarantes aux procédures d’assurance</t>
  </si>
  <si>
    <t>Annexe 18 - Suivi de soumission de formulaire de déclaration</t>
  </si>
  <si>
    <t>Fiabilité globale</t>
  </si>
  <si>
    <t>Fiabilité en nombre</t>
  </si>
  <si>
    <t>Total
Paiements</t>
  </si>
  <si>
    <t>Faibe</t>
  </si>
  <si>
    <t>Moyen</t>
  </si>
  <si>
    <t>Elevé</t>
  </si>
  <si>
    <t>Faibe
en nombre</t>
  </si>
  <si>
    <t>Moyen
en nombre</t>
  </si>
  <si>
    <t>Elevé
en nombre</t>
  </si>
  <si>
    <t>Faibe
en valeur</t>
  </si>
  <si>
    <t>Moyen
en valeur</t>
  </si>
  <si>
    <t>Elevé
en valeur</t>
  </si>
  <si>
    <t>Faible</t>
  </si>
  <si>
    <t/>
  </si>
  <si>
    <t>Fiabilité globale
(Situation)</t>
  </si>
  <si>
    <t>Fiabilité globale
(en nombre)</t>
  </si>
  <si>
    <t>Fiabilité globale
(En Valeur FCFA)</t>
  </si>
  <si>
    <t>Total
en FCFA</t>
  </si>
  <si>
    <t>Annexe 19 - Exhaustivité et fiabilité des données - Entités Perceptrices</t>
  </si>
  <si>
    <t>Annexe 20 - Exhaustivité et fiabilité des données - Entreprises Extractives</t>
  </si>
  <si>
    <t>Water Well Drilling and Maintenance</t>
  </si>
  <si>
    <t>local Community</t>
  </si>
  <si>
    <t>Oil Field</t>
  </si>
  <si>
    <t>Road Maintenance</t>
  </si>
  <si>
    <t>Humanitrarian donation to flooding area around oilfield</t>
  </si>
  <si>
    <t>Donation</t>
  </si>
  <si>
    <t>Flood victims (in collaboration with the Ministry of women)</t>
  </si>
  <si>
    <t>NDJ</t>
  </si>
  <si>
    <t>NGO Reinfos</t>
  </si>
  <si>
    <t>Annexe 21 - Paiements sociaux Obligatoires</t>
  </si>
  <si>
    <t>Annexe 22 - Paiements sociaux Volontaires</t>
  </si>
  <si>
    <t>Education &amp; Sports support</t>
  </si>
  <si>
    <t>Ministry of Higher Education</t>
  </si>
  <si>
    <t>Don projet agricole</t>
  </si>
  <si>
    <t>cooperative agrosylvopastoral TODORO</t>
  </si>
  <si>
    <t>HADJAR LAMIS</t>
  </si>
  <si>
    <t>Don recherche d'eau</t>
  </si>
  <si>
    <t>Global competence</t>
  </si>
  <si>
    <t>ENNEDI EST</t>
  </si>
  <si>
    <t>Don pour les sinistrés des innondations</t>
  </si>
  <si>
    <t>Sinistrés</t>
  </si>
  <si>
    <t>sponsor edition du livre</t>
  </si>
  <si>
    <t>Moussa Yacoub</t>
  </si>
  <si>
    <t>concert au sud du Pays</t>
  </si>
  <si>
    <t>Ngaoundi olga</t>
  </si>
  <si>
    <t>Sponsor course chevaux</t>
  </si>
  <si>
    <t>AARCT</t>
  </si>
  <si>
    <t>Ndjamena</t>
  </si>
  <si>
    <t>Sponsor nouvel Album</t>
  </si>
  <si>
    <t>Makiz production</t>
  </si>
  <si>
    <t>Sponsor promotion paix</t>
  </si>
  <si>
    <t>plate forme d'abord</t>
  </si>
  <si>
    <t>Festival des Arts</t>
  </si>
  <si>
    <t>Keunani</t>
  </si>
  <si>
    <t>Tandjilé</t>
  </si>
  <si>
    <t>Sponsor Coupe du monde</t>
  </si>
  <si>
    <t>Cabinet 2CEFA</t>
  </si>
  <si>
    <t>dedommagement traversée du pipe</t>
  </si>
  <si>
    <t>Imactés</t>
  </si>
  <si>
    <t>Aide sociale</t>
  </si>
  <si>
    <t>Sinistrés pluie</t>
  </si>
  <si>
    <t>CEFC HAINAN INTERNATIONAL</t>
  </si>
  <si>
    <t>SONEMIC</t>
  </si>
  <si>
    <t>CNPC INTERNATIONAL
(CHAD)</t>
  </si>
  <si>
    <t>CLIVEDEN
PETROLEUM CO.LTD</t>
  </si>
  <si>
    <t>Petrochad (Mangara)
Limited</t>
  </si>
  <si>
    <t>ESSO EXPLORATION AND
PRODUCTION CHAD INC</t>
  </si>
  <si>
    <t>PETRONAS CARIGALI
(CHAD EP) INC</t>
  </si>
  <si>
    <t>GRIFFITHS ENERGY
(CHAD) SUCCURSAL Ltd</t>
  </si>
  <si>
    <t>JIA HE International
Petroleum</t>
  </si>
  <si>
    <t>MEIGE International
Petroleum</t>
  </si>
  <si>
    <t>Petronas (Ex. Petrochad
(Mangara) Limited)</t>
  </si>
  <si>
    <t>Griffiths Energy
DOH (GEDOH)</t>
  </si>
  <si>
    <t>Petrochad Transportation
Company Limited</t>
  </si>
  <si>
    <t>Annexe 23 - Emploi</t>
  </si>
  <si>
    <t>1. Gestion de l'impact social et environnemental et de genre</t>
  </si>
  <si>
    <t>NON</t>
  </si>
  <si>
    <t>OUI</t>
  </si>
  <si>
    <t>Oui</t>
    <phoneticPr fontId="0" type="noConversion"/>
  </si>
  <si>
    <t>ALIGNEE SUR LA VISION MINIERE AFRICAINE</t>
  </si>
  <si>
    <t>CONFORMEMENT AU TEXTE ENVIGURE AU TCHAD</t>
  </si>
  <si>
    <t>2. Luttre contre la corruption</t>
  </si>
  <si>
    <t>OUI NOUS SOMMES POUR LA BONNE GOUVERNANCE DU SECTEUR EXTRACTIVES</t>
  </si>
  <si>
    <t xml:space="preserve">MISE EN PLACE EFFECTIVES DES ENTITE DE LUTTE CONTRE LA CORRUPTION </t>
  </si>
  <si>
    <t>3. Emissions de Gaz à effet de serre</t>
  </si>
  <si>
    <t>IL N'YA PAS DES OBTACLES.IL YA UNE PRISE EN COMPTE DANS LE PROGRAMME DU GOUVERNEMENT</t>
  </si>
  <si>
    <t>4. Audit des comptes</t>
  </si>
  <si>
    <t>PAS D'OBSTACLE MAIS LA CREATION DE SITE EST EN COURS</t>
  </si>
  <si>
    <t xml:space="preserve">5. Déductions fiscales </t>
  </si>
  <si>
    <t xml:space="preserve">NON </t>
  </si>
  <si>
    <t xml:space="preserve">6. Données sur les reserves </t>
  </si>
  <si>
    <r>
      <t>Renseignez l'estimation des</t>
    </r>
    <r>
      <rPr>
        <sz val="8"/>
        <color rgb="FFFF0000"/>
        <rFont val="Trebuchet MS"/>
        <family val="2"/>
      </rPr>
      <t xml:space="preserve"> ressources et des</t>
    </r>
    <r>
      <rPr>
        <sz val="8"/>
        <color rgb="FF000000"/>
        <rFont val="Trebuchet MS"/>
        <family val="2"/>
      </rPr>
      <t xml:space="preserve"> reserves de vos projets  (Pétrole/Gaz/Minerais) </t>
    </r>
  </si>
  <si>
    <t>Convention 1999 et CPP 2014</t>
  </si>
  <si>
    <t>Convention 1988 &amp; Convention 2004</t>
  </si>
  <si>
    <t>Autres recettes minières</t>
  </si>
  <si>
    <t>Concession d'Exploitation ORYX</t>
  </si>
  <si>
    <t>CPP 2012</t>
  </si>
  <si>
    <t>CIMAF TCHAD SA</t>
  </si>
  <si>
    <t>CPP 2011 - DOSEO / BOROGOP</t>
  </si>
  <si>
    <t>GREAT WALL</t>
  </si>
  <si>
    <t>BGP INT</t>
  </si>
  <si>
    <t>CPP 2018</t>
  </si>
  <si>
    <t xml:space="preserve">SOTEC </t>
  </si>
  <si>
    <t>CPP 2015</t>
  </si>
  <si>
    <t>GROUPE GMIA SACA</t>
  </si>
  <si>
    <t>WHEATHER</t>
  </si>
  <si>
    <t>ABOURACHID SAAG</t>
  </si>
  <si>
    <t>Annexe 27 - Détail des revenus budgétaires</t>
  </si>
  <si>
    <t>Sommaire</t>
  </si>
  <si>
    <t>Annexe 14 - Détails des enlèvements en 2022</t>
  </si>
  <si>
    <t xml:space="preserve">Paiements Sociaux </t>
  </si>
  <si>
    <t>Entités Perceptrices</t>
  </si>
  <si>
    <t>Retour au sommaire</t>
  </si>
  <si>
    <t>CLIVEDEN</t>
  </si>
  <si>
    <t>PMC</t>
  </si>
  <si>
    <t>PETRONAS</t>
  </si>
  <si>
    <t>CEFCHAINAN</t>
  </si>
  <si>
    <t>GRIFFITHS
ENERGY (CHAD)</t>
  </si>
  <si>
    <t>Griffiths
Energy DOH</t>
  </si>
  <si>
    <t>JIA HE
International</t>
  </si>
  <si>
    <t>MEIGE
International</t>
  </si>
  <si>
    <t>SONEMIC
(Ex. SONAMIG)</t>
  </si>
  <si>
    <t>PTC</t>
  </si>
  <si>
    <t>NON - Non disponible</t>
  </si>
  <si>
    <t>Oui - Lien de publication : https://www.cpc.com.tw/News_Content.aspx?n=22&amp;s=71085</t>
  </si>
  <si>
    <t>Oui - Convention 2006</t>
  </si>
  <si>
    <t>7,139,000 bbls</t>
  </si>
  <si>
    <t xml:space="preserve">convention OPIC - Références des clauses légales et/ou contracuelles </t>
  </si>
  <si>
    <t>Annexe 24 - Questionnaire</t>
  </si>
  <si>
    <t>TCHAD</t>
  </si>
  <si>
    <t>AB-DERWE</t>
  </si>
  <si>
    <t xml:space="preserve">ABOU ARAFA ET FILS </t>
  </si>
  <si>
    <t>Al ABASSYA</t>
  </si>
  <si>
    <t>ARAB CONTRACT</t>
  </si>
  <si>
    <t>BABCO</t>
  </si>
  <si>
    <t>BLACK STONE FOR GOLD</t>
  </si>
  <si>
    <t xml:space="preserve">CAISI </t>
  </si>
  <si>
    <t>CCM</t>
  </si>
  <si>
    <t>CGCOC-GROUP</t>
  </si>
  <si>
    <t>DOWSOWRIMI</t>
  </si>
  <si>
    <t xml:space="preserve">DOWSOWRIMI </t>
  </si>
  <si>
    <t>HUIBO</t>
  </si>
  <si>
    <t>IBET ADOUM</t>
  </si>
  <si>
    <t>KESSAYA GROUPE</t>
  </si>
  <si>
    <t>MACKA &amp; ABOU-HAWA</t>
  </si>
  <si>
    <t>MIREDEX/GPE GMIA</t>
  </si>
  <si>
    <t>OPIC AFRICA</t>
  </si>
  <si>
    <t>PERENCO</t>
  </si>
  <si>
    <t>ROYAL MINING</t>
  </si>
  <si>
    <t>S3C</t>
  </si>
  <si>
    <t>SNER</t>
  </si>
  <si>
    <t>TARSO MINING</t>
  </si>
  <si>
    <t xml:space="preserve">TEKTON MINERALS </t>
  </si>
  <si>
    <t>Paiement non identifié</t>
  </si>
  <si>
    <t xml:space="preserve">Total </t>
  </si>
  <si>
    <t>PERMIS 22</t>
  </si>
  <si>
    <t>Annexe 25 - Détail des paiements globaux</t>
  </si>
  <si>
    <t>Annexe 26 - Détail des paiements globaux par projet</t>
  </si>
  <si>
    <t>FD
reçu</t>
  </si>
  <si>
    <t>FD
Reçu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</si>
</sst>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40C]d\-mmm\-yy;@"/>
    <numFmt numFmtId="165" formatCode="###0"/>
    <numFmt numFmtId="166" formatCode="_-* #,##0_-;\-* #,##0_-;_-* &quot;-&quot;??_-;_-@_-"/>
    <numFmt numFmtId="167" formatCode="&quot;$&quot;#,##0.00"/>
    <numFmt numFmtId="168" formatCode="_-* #,##0.00\ _€_-;\-* #,##0.00\ _€_-;_-* &quot;-&quot;??\ _€_-;_-@_-"/>
    <numFmt numFmtId="169" formatCode="yyyy\-mm\-dd;@"/>
    <numFmt numFmtId="170" formatCode="_-* #,##0\ _€_-;\-* #,##0\ _€_-;_-* &quot;-&quot;??\ _€_-;_-@_-"/>
  </numFmts>
  <fonts count="89">
    <font>
      <sz val="11"/>
      <color theme="1"/>
      <name val="Calibri"/>
      <family val="2"/>
      <scheme val="minor"/>
    </font>
    <font>
      <sz val="11"/>
      <color theme="1"/>
      <name val="Calibri"/>
      <family val="2"/>
      <scheme val="minor"/>
    </font>
    <font>
      <b/>
      <sz val="8"/>
      <color rgb="FF3F3F3F"/>
      <name val="Century Gothic"/>
      <family val="2"/>
    </font>
    <font>
      <sz val="8"/>
      <color theme="0"/>
      <name val="Century Gothic"/>
      <family val="2"/>
    </font>
    <font>
      <u/>
      <sz val="11"/>
      <color theme="10"/>
      <name val="Calibri"/>
      <family val="2"/>
      <scheme val="minor"/>
    </font>
    <font>
      <b/>
      <sz val="8"/>
      <color rgb="FFFF0000"/>
      <name val="Trebuchet MS"/>
      <family val="2"/>
    </font>
    <font>
      <b/>
      <sz val="8"/>
      <color theme="0"/>
      <name val="Trebuchet MS"/>
      <family val="2"/>
    </font>
    <font>
      <sz val="8"/>
      <name val="Trebuchet MS"/>
      <family val="2"/>
    </font>
    <font>
      <b/>
      <sz val="8"/>
      <name val="Trebuchet MS"/>
      <family val="2"/>
    </font>
    <font>
      <u/>
      <sz val="8"/>
      <color theme="1"/>
      <name val="Trebuchet MS"/>
      <family val="2"/>
    </font>
    <font>
      <sz val="8"/>
      <color theme="1"/>
      <name val="Trebuchet MS"/>
      <family val="2"/>
    </font>
    <font>
      <sz val="8"/>
      <color rgb="FFFF0000"/>
      <name val="Trebuchet MS"/>
      <family val="2"/>
    </font>
    <font>
      <u/>
      <sz val="8"/>
      <name val="Trebuchet MS"/>
      <family val="2"/>
    </font>
    <font>
      <sz val="8"/>
      <color theme="0" tint="-0.499984740745262"/>
      <name val="Trebuchet MS"/>
      <family val="2"/>
    </font>
    <font>
      <b/>
      <sz val="22"/>
      <color rgb="FFC00000"/>
      <name val="Trebuchet MS"/>
      <family val="2"/>
    </font>
    <font>
      <sz val="10"/>
      <color theme="1"/>
      <name val="Trebuchet MS"/>
      <family val="2"/>
    </font>
    <font>
      <sz val="11"/>
      <color theme="1"/>
      <name val="Trebuchet MS"/>
      <family val="2"/>
    </font>
    <font>
      <b/>
      <sz val="10"/>
      <color theme="0"/>
      <name val="Trebuchet MS"/>
      <family val="2"/>
    </font>
    <font>
      <b/>
      <sz val="8"/>
      <color theme="0"/>
      <name val="Calibri Light"/>
      <family val="2"/>
      <scheme val="major"/>
    </font>
    <font>
      <b/>
      <sz val="8"/>
      <name val="Calibri Light"/>
      <family val="2"/>
      <scheme val="major"/>
    </font>
    <font>
      <sz val="8"/>
      <name val="Calibri Light"/>
      <family val="2"/>
      <scheme val="major"/>
    </font>
    <font>
      <sz val="10"/>
      <color theme="1"/>
      <name val="Arial"/>
      <family val="2"/>
    </font>
    <font>
      <sz val="8"/>
      <color rgb="FF3B3838"/>
      <name val="Trebuchet MS"/>
      <family val="2"/>
    </font>
    <font>
      <b/>
      <sz val="11"/>
      <color theme="0"/>
      <name val="Trebuchet MS"/>
      <family val="2"/>
    </font>
    <font>
      <sz val="11"/>
      <color rgb="FF3B3838"/>
      <name val="Trebuchet MS"/>
      <family val="2"/>
    </font>
    <font>
      <b/>
      <sz val="8"/>
      <color rgb="FFFFFFFF"/>
      <name val="Calibri Light"/>
      <family val="2"/>
      <scheme val="major"/>
    </font>
    <font>
      <b/>
      <sz val="8"/>
      <color rgb="FFFFFFFF"/>
      <name val="Trebuchet MS"/>
      <family val="2"/>
    </font>
    <font>
      <b/>
      <sz val="11"/>
      <color rgb="FFFFFFFF"/>
      <name val="Trebuchet MS"/>
      <family val="2"/>
    </font>
    <font>
      <sz val="10"/>
      <name val="Trebuchet MS"/>
      <family val="2"/>
    </font>
    <font>
      <sz val="10"/>
      <color rgb="FF3B3838"/>
      <name val="Trebuchet MS"/>
      <family val="2"/>
    </font>
    <font>
      <sz val="8"/>
      <color rgb="FF000000"/>
      <name val="Trebuchet MS"/>
      <family val="2"/>
    </font>
    <font>
      <sz val="10"/>
      <color rgb="FF000000"/>
      <name val="Trebuchet MS"/>
      <family val="2"/>
    </font>
    <font>
      <b/>
      <sz val="10"/>
      <color rgb="FFFF0000"/>
      <name val="Trebuchet MS"/>
      <family val="2"/>
    </font>
    <font>
      <sz val="8"/>
      <color theme="1"/>
      <name val="Arial"/>
      <family val="2"/>
    </font>
    <font>
      <sz val="10"/>
      <color rgb="FFFF0000"/>
      <name val="Trebuchet MS"/>
      <family val="2"/>
    </font>
    <font>
      <sz val="11"/>
      <color theme="1"/>
      <name val="Calibri"/>
      <family val="2"/>
      <charset val="1"/>
      <scheme val="minor"/>
    </font>
    <font>
      <b/>
      <sz val="10"/>
      <color rgb="FF000000"/>
      <name val="Trebuchet MS"/>
      <family val="2"/>
    </font>
    <font>
      <b/>
      <sz val="10"/>
      <name val="Trebuchet MS"/>
      <family val="2"/>
    </font>
    <font>
      <b/>
      <i/>
      <sz val="10"/>
      <color rgb="FFFF0000"/>
      <name val="Trebuchet MS"/>
      <family val="2"/>
    </font>
    <font>
      <b/>
      <u/>
      <sz val="10"/>
      <name val="Trebuchet MS"/>
      <family val="2"/>
    </font>
    <font>
      <b/>
      <sz val="10"/>
      <color theme="1"/>
      <name val="Trebuchet MS"/>
      <family val="2"/>
    </font>
    <font>
      <sz val="10"/>
      <color theme="0"/>
      <name val="Trebuchet MS"/>
      <family val="2"/>
    </font>
    <font>
      <b/>
      <u/>
      <sz val="10"/>
      <color theme="1"/>
      <name val="Trebuchet MS"/>
      <family val="2"/>
    </font>
    <font>
      <i/>
      <sz val="10"/>
      <name val="Trebuchet MS"/>
      <family val="2"/>
    </font>
    <font>
      <b/>
      <i/>
      <sz val="10"/>
      <color theme="0"/>
      <name val="Trebuchet MS"/>
      <family val="2"/>
    </font>
    <font>
      <i/>
      <sz val="10"/>
      <color theme="1"/>
      <name val="Trebuchet MS"/>
      <family val="2"/>
    </font>
    <font>
      <b/>
      <u/>
      <sz val="10"/>
      <color theme="0"/>
      <name val="Trebuchet MS"/>
      <family val="2"/>
    </font>
    <font>
      <i/>
      <sz val="10"/>
      <color rgb="FFFF0000"/>
      <name val="Trebuchet MS"/>
      <family val="2"/>
    </font>
    <font>
      <b/>
      <sz val="10"/>
      <color rgb="FFFF0000"/>
      <name val="Calibri Light"/>
      <family val="2"/>
      <scheme val="major"/>
    </font>
    <font>
      <sz val="8"/>
      <color rgb="FF000000"/>
      <name val="Calibri Light"/>
      <family val="2"/>
      <scheme val="major"/>
    </font>
    <font>
      <b/>
      <sz val="8"/>
      <color rgb="FF000000"/>
      <name val="Calibri Light"/>
      <family val="2"/>
      <scheme val="major"/>
    </font>
    <font>
      <sz val="8"/>
      <color theme="0"/>
      <name val="Calibri Light"/>
      <family val="2"/>
      <scheme val="major"/>
    </font>
    <font>
      <sz val="8"/>
      <color theme="1"/>
      <name val="Calibri Light"/>
      <family val="2"/>
      <scheme val="major"/>
    </font>
    <font>
      <b/>
      <sz val="8"/>
      <color rgb="FFFF0000"/>
      <name val="Calibri Light"/>
      <family val="2"/>
      <scheme val="major"/>
    </font>
    <font>
      <b/>
      <u/>
      <sz val="8"/>
      <name val="Calibri Light"/>
      <family val="2"/>
      <scheme val="major"/>
    </font>
    <font>
      <b/>
      <sz val="8"/>
      <color theme="0"/>
      <name val="Calibri"/>
      <family val="2"/>
      <scheme val="minor"/>
    </font>
    <font>
      <sz val="10"/>
      <name val="Arial"/>
      <family val="2"/>
    </font>
    <font>
      <b/>
      <sz val="8"/>
      <color rgb="FF000000"/>
      <name val="Calibri"/>
      <family val="2"/>
      <scheme val="minor"/>
    </font>
    <font>
      <b/>
      <u/>
      <sz val="8"/>
      <color rgb="FF000000"/>
      <name val="Calibri Light"/>
      <family val="2"/>
      <scheme val="major"/>
    </font>
    <font>
      <b/>
      <sz val="8"/>
      <color rgb="FF000000"/>
      <name val="Trebuchet MS"/>
      <family val="2"/>
    </font>
    <font>
      <sz val="8"/>
      <color theme="1"/>
      <name val="Calibri"/>
      <family val="2"/>
      <scheme val="minor"/>
    </font>
    <font>
      <b/>
      <u/>
      <sz val="8"/>
      <name val="Trebuchet MS"/>
      <family val="2"/>
    </font>
    <font>
      <b/>
      <sz val="8"/>
      <color rgb="FF47626F"/>
      <name val="Trebuchet MS"/>
      <family val="2"/>
    </font>
    <font>
      <i/>
      <sz val="8"/>
      <color rgb="FFFF0000"/>
      <name val="Calibri Light"/>
      <family val="2"/>
      <scheme val="major"/>
    </font>
    <font>
      <b/>
      <sz val="8"/>
      <color theme="1"/>
      <name val="Calibri Light"/>
      <family val="2"/>
      <scheme val="major"/>
    </font>
    <font>
      <b/>
      <i/>
      <sz val="8"/>
      <color rgb="FFFF0000"/>
      <name val="Calibri Light"/>
      <family val="2"/>
      <scheme val="major"/>
    </font>
    <font>
      <sz val="8"/>
      <color theme="0"/>
      <name val="Trebuchet MS"/>
      <family val="2"/>
    </font>
    <font>
      <i/>
      <sz val="8"/>
      <color theme="1"/>
      <name val="Calibri Light"/>
      <family val="2"/>
      <scheme val="major"/>
    </font>
    <font>
      <sz val="8"/>
      <color rgb="FFFF0000"/>
      <name val="Calibri Light"/>
      <family val="2"/>
      <scheme val="major"/>
    </font>
    <font>
      <b/>
      <sz val="8"/>
      <color rgb="FF47626F"/>
      <name val="Calibri Light"/>
      <family val="2"/>
      <scheme val="major"/>
    </font>
    <font>
      <b/>
      <sz val="8"/>
      <color theme="1"/>
      <name val="Trebuchet MS"/>
      <family val="2"/>
    </font>
    <font>
      <b/>
      <sz val="14"/>
      <color rgb="FFFFFFFF"/>
      <name val="Trebuchet MS"/>
      <family val="2"/>
    </font>
    <font>
      <sz val="18"/>
      <name val="Arial"/>
      <family val="2"/>
    </font>
    <font>
      <sz val="14"/>
      <color rgb="FF000000"/>
      <name val="Trebuchet MS"/>
      <family val="2"/>
    </font>
    <font>
      <b/>
      <shadow/>
      <sz val="14"/>
      <color rgb="FFC00000"/>
      <name val="Kohinoor Devanagari"/>
      <family val="3"/>
    </font>
    <font>
      <i/>
      <sz val="8"/>
      <color theme="1"/>
      <name val="Trebuchet MS"/>
      <family val="2"/>
    </font>
    <font>
      <b/>
      <sz val="9"/>
      <color indexed="81"/>
      <name val="Tahoma"/>
      <family val="2"/>
    </font>
    <font>
      <sz val="9"/>
      <color indexed="81"/>
      <name val="Tahoma"/>
      <family val="2"/>
    </font>
    <font>
      <sz val="10"/>
      <name val="Wingdings"/>
      <charset val="2"/>
    </font>
    <font>
      <b/>
      <sz val="22"/>
      <color rgb="FFFF0000"/>
      <name val="Trebuchet MS"/>
      <family val="2"/>
    </font>
    <font>
      <b/>
      <i/>
      <sz val="10"/>
      <color rgb="FF3F3F3F"/>
      <name val="Trebuchet MS"/>
      <family val="2"/>
    </font>
    <font>
      <b/>
      <sz val="10"/>
      <color rgb="FF3F3F3F"/>
      <name val="Trebuchet MS"/>
      <family val="2"/>
    </font>
    <font>
      <b/>
      <sz val="9"/>
      <color rgb="FF000000"/>
      <name val="Tahoma"/>
      <family val="2"/>
    </font>
    <font>
      <sz val="9"/>
      <color rgb="FF000000"/>
      <name val="Tahoma"/>
      <family val="2"/>
    </font>
    <font>
      <b/>
      <sz val="11"/>
      <color rgb="FFFF0000"/>
      <name val="Trebuchet MS"/>
      <family val="2"/>
    </font>
    <font>
      <sz val="8"/>
      <color rgb="FF404040"/>
      <name val="Trebuchet MS"/>
      <family val="2"/>
    </font>
    <font>
      <b/>
      <u val="singleAccounting"/>
      <sz val="8"/>
      <name val="Trebuchet MS"/>
      <family val="2"/>
    </font>
    <font>
      <u/>
      <sz val="10"/>
      <color theme="10"/>
      <name val="Trebuchet MS"/>
      <family val="2"/>
    </font>
    <font>
      <u/>
      <sz val="12"/>
      <color theme="10"/>
      <name val="Trebuchet MS"/>
      <family val="2"/>
    </font>
  </fonts>
  <fills count="36">
    <fill>
      <patternFill patternType="none"/>
    </fill>
    <fill>
      <patternFill patternType="gray125"/>
    </fill>
    <fill>
      <patternFill patternType="solid">
        <fgColor rgb="FFF2F2F2"/>
      </patternFill>
    </fill>
    <fill>
      <patternFill patternType="solid">
        <fgColor theme="5"/>
      </patternFill>
    </fill>
    <fill>
      <patternFill patternType="solid">
        <fgColor rgb="FF657C91"/>
        <bgColor indexed="64"/>
      </patternFill>
    </fill>
    <fill>
      <patternFill patternType="solid">
        <fgColor rgb="FFDEF4FA"/>
        <bgColor indexed="64"/>
      </patternFill>
    </fill>
    <fill>
      <patternFill patternType="solid">
        <fgColor rgb="FFA4E7E1"/>
        <bgColor indexed="64"/>
      </patternFill>
    </fill>
    <fill>
      <patternFill patternType="solid">
        <fgColor theme="2"/>
        <bgColor indexed="64"/>
      </patternFill>
    </fill>
    <fill>
      <patternFill patternType="solid">
        <fgColor theme="1" tint="0.499984740745262"/>
        <bgColor indexed="64"/>
      </patternFill>
    </fill>
    <fill>
      <patternFill patternType="solid">
        <fgColor rgb="FFEEE8E5"/>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rgb="FF748A96"/>
        <bgColor indexed="64"/>
      </patternFill>
    </fill>
    <fill>
      <patternFill patternType="solid">
        <fgColor rgb="FF22847C"/>
        <bgColor indexed="64"/>
      </patternFill>
    </fill>
    <fill>
      <patternFill patternType="solid">
        <fgColor theme="0" tint="-0.249977111117893"/>
        <bgColor indexed="64"/>
      </patternFill>
    </fill>
    <fill>
      <patternFill patternType="solid">
        <fgColor rgb="FFA3E7E1"/>
        <bgColor indexed="64"/>
      </patternFill>
    </fill>
    <fill>
      <patternFill patternType="solid">
        <fgColor rgb="FFA9ECEF"/>
        <bgColor indexed="64"/>
      </patternFill>
    </fill>
    <fill>
      <patternFill patternType="solid">
        <fgColor rgb="FF175752"/>
        <bgColor indexed="64"/>
      </patternFill>
    </fill>
    <fill>
      <patternFill patternType="solid">
        <fgColor rgb="FF19748A"/>
        <bgColor indexed="64"/>
      </patternFill>
    </fill>
    <fill>
      <patternFill patternType="solid">
        <fgColor rgb="FF748A96"/>
        <bgColor rgb="FFFFFFFF"/>
      </patternFill>
    </fill>
    <fill>
      <patternFill patternType="solid">
        <fgColor theme="5" tint="-0.249977111117893"/>
        <bgColor indexed="64"/>
      </patternFill>
    </fill>
    <fill>
      <patternFill patternType="gray125">
        <bgColor theme="0" tint="-4.9989318521683403E-2"/>
      </patternFill>
    </fill>
    <fill>
      <patternFill patternType="solid">
        <fgColor rgb="FFFFFF00"/>
        <bgColor indexed="64"/>
      </patternFill>
    </fill>
    <fill>
      <patternFill patternType="solid">
        <fgColor rgb="FFA5A5A5"/>
        <bgColor rgb="FFFFFFFF"/>
      </patternFill>
    </fill>
    <fill>
      <patternFill patternType="solid">
        <fgColor rgb="FF299F94"/>
        <bgColor indexed="64"/>
      </patternFill>
    </fill>
    <fill>
      <patternFill patternType="solid">
        <fgColor rgb="FFBFBFBF"/>
        <bgColor rgb="FFFFFFFF"/>
      </patternFill>
    </fill>
    <fill>
      <patternFill patternType="solid">
        <fgColor rgb="FFD8E4BC"/>
        <bgColor indexed="64"/>
      </patternFill>
    </fill>
    <fill>
      <patternFill patternType="solid">
        <fgColor rgb="FFFCD5B4"/>
        <bgColor indexed="64"/>
      </patternFill>
    </fill>
    <fill>
      <patternFill patternType="solid">
        <fgColor rgb="FF748A96"/>
        <bgColor rgb="FF000000"/>
      </patternFill>
    </fill>
    <fill>
      <patternFill patternType="solid">
        <fgColor theme="0" tint="-0.499984740745262"/>
        <bgColor indexed="64"/>
      </patternFill>
    </fill>
    <fill>
      <patternFill patternType="solid">
        <fgColor rgb="FF175753"/>
        <bgColor indexed="64"/>
      </patternFill>
    </fill>
    <fill>
      <patternFill patternType="solid">
        <fgColor rgb="FFFFFF99"/>
        <bgColor indexed="64"/>
      </patternFill>
    </fill>
    <fill>
      <patternFill patternType="solid">
        <fgColor theme="9" tint="0.79998168889431442"/>
        <bgColor indexed="64"/>
      </patternFill>
    </fill>
    <fill>
      <patternFill patternType="solid">
        <fgColor rgb="FFE2EFD9"/>
        <bgColor indexed="64"/>
      </patternFill>
    </fill>
    <fill>
      <patternFill patternType="solid">
        <fgColor theme="5" tint="0.59999389629810485"/>
        <bgColor indexed="64"/>
      </patternFill>
    </fill>
  </fills>
  <borders count="154">
    <border>
      <left/>
      <right/>
      <top/>
      <bottom/>
      <diagonal/>
    </border>
    <border>
      <left style="thin">
        <color rgb="FF3F3F3F"/>
      </left>
      <right style="thin">
        <color rgb="FF3F3F3F"/>
      </right>
      <top style="thin">
        <color rgb="FF3F3F3F"/>
      </top>
      <bottom style="thin">
        <color rgb="FF3F3F3F"/>
      </bottom>
      <diagonal/>
    </border>
    <border>
      <left style="medium">
        <color indexed="64"/>
      </left>
      <right/>
      <top/>
      <bottom/>
      <diagonal/>
    </border>
    <border>
      <left/>
      <right/>
      <top/>
      <bottom style="thin">
        <color rgb="FFFF0000"/>
      </bottom>
      <diagonal/>
    </border>
    <border>
      <left/>
      <right/>
      <top style="thin">
        <color rgb="FFFF0000"/>
      </top>
      <bottom style="thin">
        <color rgb="FFFF0000"/>
      </bottom>
      <diagonal/>
    </border>
    <border>
      <left/>
      <right/>
      <top/>
      <bottom style="medium">
        <color rgb="FFFF0000"/>
      </bottom>
      <diagonal/>
    </border>
    <border>
      <left/>
      <right/>
      <top style="thin">
        <color rgb="FFFF0000"/>
      </top>
      <bottom style="medium">
        <color rgb="FFFF0000"/>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style="medium">
        <color indexed="64"/>
      </right>
      <top style="thin">
        <color auto="1"/>
      </top>
      <bottom style="thin">
        <color auto="1"/>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hair">
        <color theme="1"/>
      </left>
      <right style="hair">
        <color theme="1"/>
      </right>
      <top/>
      <bottom style="thin">
        <color rgb="FFFF0000"/>
      </bottom>
      <diagonal/>
    </border>
    <border>
      <left style="hair">
        <color theme="1"/>
      </left>
      <right style="hair">
        <color theme="1"/>
      </right>
      <top style="thin">
        <color rgb="FFFF0000"/>
      </top>
      <bottom style="thin">
        <color rgb="FFFF0000"/>
      </bottom>
      <diagonal/>
    </border>
    <border>
      <left style="hair">
        <color theme="1"/>
      </left>
      <right/>
      <top style="thin">
        <color rgb="FFFF0000"/>
      </top>
      <bottom style="thin">
        <color rgb="FFFF0000"/>
      </bottom>
      <diagonal/>
    </border>
    <border>
      <left/>
      <right style="hair">
        <color theme="1"/>
      </right>
      <top/>
      <bottom style="medium">
        <color rgb="FFC00000"/>
      </bottom>
      <diagonal/>
    </border>
    <border>
      <left style="hair">
        <color theme="1"/>
      </left>
      <right style="hair">
        <color theme="1"/>
      </right>
      <top/>
      <bottom style="medium">
        <color rgb="FFC00000"/>
      </bottom>
      <diagonal/>
    </border>
    <border>
      <left/>
      <right style="hair">
        <color theme="1"/>
      </right>
      <top/>
      <bottom style="thin">
        <color rgb="FFFF0000"/>
      </bottom>
      <diagonal/>
    </border>
    <border>
      <left/>
      <right style="hair">
        <color theme="1"/>
      </right>
      <top style="thin">
        <color rgb="FFFF0000"/>
      </top>
      <bottom style="thin">
        <color rgb="FFFF0000"/>
      </bottom>
      <diagonal/>
    </border>
    <border>
      <left/>
      <right style="hair">
        <color theme="1"/>
      </right>
      <top style="thin">
        <color rgb="FFFF0000"/>
      </top>
      <bottom/>
      <diagonal/>
    </border>
    <border>
      <left style="hair">
        <color theme="1"/>
      </left>
      <right style="hair">
        <color theme="1"/>
      </right>
      <top style="thin">
        <color rgb="FFFF0000"/>
      </top>
      <bottom/>
      <diagonal/>
    </border>
    <border>
      <left/>
      <right/>
      <top/>
      <bottom style="medium">
        <color rgb="FFC00000"/>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medium">
        <color indexed="64"/>
      </top>
      <bottom/>
      <diagonal/>
    </border>
    <border>
      <left/>
      <right/>
      <top style="thin">
        <color rgb="FFFF0000"/>
      </top>
      <bottom/>
      <diagonal/>
    </border>
    <border>
      <left/>
      <right/>
      <top style="medium">
        <color indexed="64"/>
      </top>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bottom style="medium">
        <color indexed="64"/>
      </bottom>
      <diagonal/>
    </border>
    <border>
      <left style="hair">
        <color theme="1"/>
      </left>
      <right/>
      <top/>
      <bottom style="thin">
        <color rgb="FFFF0000"/>
      </bottom>
      <diagonal/>
    </border>
    <border>
      <left style="hair">
        <color theme="1"/>
      </left>
      <right/>
      <top style="thin">
        <color rgb="FFFF0000"/>
      </top>
      <bottom/>
      <diagonal/>
    </border>
    <border>
      <left style="medium">
        <color rgb="FF000000"/>
      </left>
      <right/>
      <top style="medium">
        <color indexed="64"/>
      </top>
      <bottom style="medium">
        <color indexed="64"/>
      </bottom>
      <diagonal/>
    </border>
    <border>
      <left style="hair">
        <color auto="1"/>
      </left>
      <right style="hair">
        <color auto="1"/>
      </right>
      <top style="hair">
        <color auto="1"/>
      </top>
      <bottom style="thin">
        <color rgb="FFFF0000"/>
      </bottom>
      <diagonal/>
    </border>
    <border>
      <left style="hair">
        <color auto="1"/>
      </left>
      <right style="hair">
        <color auto="1"/>
      </right>
      <top style="thin">
        <color rgb="FFFF0000"/>
      </top>
      <bottom style="thin">
        <color rgb="FFFF0000"/>
      </bottom>
      <diagonal/>
    </border>
    <border>
      <left style="hair">
        <color auto="1"/>
      </left>
      <right style="hair">
        <color auto="1"/>
      </right>
      <top style="thin">
        <color rgb="FFFF0000"/>
      </top>
      <bottom style="hair">
        <color auto="1"/>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right/>
      <top/>
      <bottom style="thin">
        <color rgb="FF000000"/>
      </bottom>
      <diagonal/>
    </border>
    <border>
      <left/>
      <right style="hair">
        <color auto="1"/>
      </right>
      <top/>
      <bottom style="thin">
        <color rgb="FFFF0000"/>
      </bottom>
      <diagonal/>
    </border>
    <border>
      <left style="hair">
        <color auto="1"/>
      </left>
      <right style="hair">
        <color auto="1"/>
      </right>
      <top/>
      <bottom style="thin">
        <color rgb="FFFF0000"/>
      </bottom>
      <diagonal/>
    </border>
    <border>
      <left style="hair">
        <color auto="1"/>
      </left>
      <right/>
      <top/>
      <bottom style="thin">
        <color rgb="FFFF0000"/>
      </bottom>
      <diagonal/>
    </border>
    <border>
      <left/>
      <right style="hair">
        <color auto="1"/>
      </right>
      <top style="thin">
        <color rgb="FFFF0000"/>
      </top>
      <bottom style="thin">
        <color rgb="FFFF0000"/>
      </bottom>
      <diagonal/>
    </border>
    <border>
      <left style="hair">
        <color auto="1"/>
      </left>
      <right/>
      <top style="thin">
        <color rgb="FFFF0000"/>
      </top>
      <bottom style="thin">
        <color rgb="FFFF0000"/>
      </bottom>
      <diagonal/>
    </border>
    <border>
      <left/>
      <right style="hair">
        <color auto="1"/>
      </right>
      <top style="thin">
        <color rgb="FFFF0000"/>
      </top>
      <bottom/>
      <diagonal/>
    </border>
    <border>
      <left style="hair">
        <color auto="1"/>
      </left>
      <right style="hair">
        <color auto="1"/>
      </right>
      <top style="thin">
        <color rgb="FFFF0000"/>
      </top>
      <bottom/>
      <diagonal/>
    </border>
    <border>
      <left style="hair">
        <color auto="1"/>
      </left>
      <right/>
      <top style="thin">
        <color rgb="FFFF0000"/>
      </top>
      <bottom/>
      <diagonal/>
    </border>
    <border>
      <left style="dashed">
        <color rgb="FF404040"/>
      </left>
      <right style="dashed">
        <color rgb="FF404040"/>
      </right>
      <top style="dashed">
        <color rgb="FF404040"/>
      </top>
      <bottom/>
      <diagonal/>
    </border>
    <border>
      <left style="dashed">
        <color rgb="FF404040"/>
      </left>
      <right style="dashed">
        <color rgb="FF404040"/>
      </right>
      <top style="dashed">
        <color rgb="FF404040"/>
      </top>
      <bottom style="dashed">
        <color rgb="FF404040"/>
      </bottom>
      <diagonal/>
    </border>
    <border>
      <left style="dashed">
        <color rgb="FF404040"/>
      </left>
      <right style="dashed">
        <color rgb="FF404040"/>
      </right>
      <top/>
      <bottom/>
      <diagonal/>
    </border>
    <border>
      <left style="hair">
        <color auto="1"/>
      </left>
      <right style="thin">
        <color rgb="FFFF0000"/>
      </right>
      <top style="thin">
        <color rgb="FFFF0000"/>
      </top>
      <bottom/>
      <diagonal/>
    </border>
    <border>
      <left style="dotted">
        <color auto="1"/>
      </left>
      <right style="dotted">
        <color auto="1"/>
      </right>
      <top style="dotted">
        <color auto="1"/>
      </top>
      <bottom style="thin">
        <color rgb="FFFF0000"/>
      </bottom>
      <diagonal/>
    </border>
    <border>
      <left style="dotted">
        <color auto="1"/>
      </left>
      <right style="dotted">
        <color auto="1"/>
      </right>
      <top style="thin">
        <color rgb="FFFF0000"/>
      </top>
      <bottom style="thin">
        <color rgb="FFFF0000"/>
      </bottom>
      <diagonal/>
    </border>
    <border>
      <left style="dotted">
        <color auto="1"/>
      </left>
      <right style="dotted">
        <color auto="1"/>
      </right>
      <top style="thin">
        <color rgb="FFFF0000"/>
      </top>
      <bottom style="dotted">
        <color auto="1"/>
      </bottom>
      <diagonal/>
    </border>
    <border>
      <left/>
      <right/>
      <top style="thin">
        <color indexed="64"/>
      </top>
      <bottom style="thin">
        <color indexed="64"/>
      </bottom>
      <diagonal/>
    </border>
    <border>
      <left/>
      <right/>
      <top style="thin">
        <color indexed="64"/>
      </top>
      <bottom/>
      <diagonal/>
    </border>
    <border>
      <left/>
      <right style="thin">
        <color rgb="FF3F3F3F"/>
      </right>
      <top/>
      <bottom/>
      <diagonal/>
    </border>
    <border>
      <left style="medium">
        <color indexed="64"/>
      </left>
      <right/>
      <top/>
      <bottom style="thin">
        <color auto="1"/>
      </bottom>
      <diagonal/>
    </border>
    <border>
      <left/>
      <right/>
      <top/>
      <bottom style="thin">
        <color indexed="64"/>
      </bottom>
      <diagonal/>
    </border>
    <border>
      <left/>
      <right style="thin">
        <color rgb="FF3F3F3F"/>
      </right>
      <top/>
      <bottom style="thin">
        <color rgb="FF3F3F3F"/>
      </bottom>
      <diagonal/>
    </border>
    <border>
      <left style="thin">
        <color indexed="64"/>
      </left>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theme="0"/>
      </left>
      <right style="thin">
        <color theme="0"/>
      </right>
      <top style="thin">
        <color theme="0"/>
      </top>
      <bottom style="medium">
        <color rgb="FFC0000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rgb="FFFF0000"/>
      </bottom>
      <diagonal/>
    </border>
    <border>
      <left style="thin">
        <color theme="0"/>
      </left>
      <right style="thin">
        <color theme="0"/>
      </right>
      <top style="thin">
        <color rgb="FFFF0000"/>
      </top>
      <bottom style="thin">
        <color theme="0"/>
      </bottom>
      <diagonal/>
    </border>
    <border>
      <left style="thin">
        <color theme="0"/>
      </left>
      <right style="thin">
        <color theme="0"/>
      </right>
      <top style="thin">
        <color rgb="FFFF0000"/>
      </top>
      <bottom style="thin">
        <color rgb="FFFF0000"/>
      </bottom>
      <diagonal/>
    </border>
    <border>
      <left style="thin">
        <color theme="0"/>
      </left>
      <right style="thin">
        <color theme="0"/>
      </right>
      <top style="thin">
        <color rgb="FFFF0000"/>
      </top>
      <bottom/>
      <diagonal/>
    </border>
    <border>
      <left style="thin">
        <color theme="0"/>
      </left>
      <right style="thin">
        <color theme="0"/>
      </right>
      <top style="thin">
        <color theme="0"/>
      </top>
      <bottom/>
      <diagonal/>
    </border>
    <border>
      <left style="thin">
        <color theme="0"/>
      </left>
      <right style="thin">
        <color theme="0"/>
      </right>
      <top/>
      <bottom/>
      <diagonal/>
    </border>
    <border>
      <left/>
      <right/>
      <top/>
      <bottom style="thick">
        <color rgb="FFC00000"/>
      </bottom>
      <diagonal/>
    </border>
    <border>
      <left style="medium">
        <color rgb="FFFFFFFF"/>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style="medium">
        <color rgb="FFFFFFFF"/>
      </top>
      <bottom style="medium">
        <color theme="1"/>
      </bottom>
      <diagonal/>
    </border>
    <border>
      <left style="medium">
        <color rgb="FFFFFFFF"/>
      </left>
      <right style="medium">
        <color rgb="FFFFFFFF"/>
      </right>
      <top/>
      <bottom style="medium">
        <color rgb="FFFFFFFF"/>
      </bottom>
      <diagonal/>
    </border>
    <border>
      <left style="hair">
        <color theme="1"/>
      </left>
      <right style="hair">
        <color theme="1"/>
      </right>
      <top style="thin">
        <color indexed="64"/>
      </top>
      <bottom/>
      <diagonal/>
    </border>
    <border>
      <left style="hair">
        <color theme="1"/>
      </left>
      <right style="hair">
        <color theme="1"/>
      </right>
      <top/>
      <bottom/>
      <diagonal/>
    </border>
    <border>
      <left style="slantDashDot">
        <color auto="1"/>
      </left>
      <right/>
      <top/>
      <bottom style="medium">
        <color rgb="FFC00000"/>
      </bottom>
      <diagonal/>
    </border>
    <border>
      <left/>
      <right style="slantDashDot">
        <color auto="1"/>
      </right>
      <top/>
      <bottom style="medium">
        <color rgb="FFC00000"/>
      </bottom>
      <diagonal/>
    </border>
    <border>
      <left style="hair">
        <color theme="1"/>
      </left>
      <right/>
      <top/>
      <bottom style="medium">
        <color rgb="FFC00000"/>
      </bottom>
      <diagonal/>
    </border>
    <border>
      <left style="slantDashDot">
        <color auto="1"/>
      </left>
      <right style="hair">
        <color theme="1"/>
      </right>
      <top/>
      <bottom style="medium">
        <color rgb="FFC00000"/>
      </bottom>
      <diagonal/>
    </border>
    <border>
      <left style="hair">
        <color theme="1"/>
      </left>
      <right style="slantDashDot">
        <color auto="1"/>
      </right>
      <top/>
      <bottom style="medium">
        <color rgb="FFC00000"/>
      </bottom>
      <diagonal/>
    </border>
    <border>
      <left style="slantDashDot">
        <color auto="1"/>
      </left>
      <right style="hair">
        <color theme="1"/>
      </right>
      <top style="thin">
        <color rgb="FFFF0000"/>
      </top>
      <bottom style="thin">
        <color rgb="FFFF0000"/>
      </bottom>
      <diagonal/>
    </border>
    <border>
      <left style="hair">
        <color theme="1"/>
      </left>
      <right style="slantDashDot">
        <color auto="1"/>
      </right>
      <top style="thin">
        <color rgb="FFFF0000"/>
      </top>
      <bottom style="thin">
        <color rgb="FFFF0000"/>
      </bottom>
      <diagonal/>
    </border>
    <border>
      <left style="slantDashDot">
        <color auto="1"/>
      </left>
      <right style="hair">
        <color theme="1"/>
      </right>
      <top style="thin">
        <color rgb="FFFF0000"/>
      </top>
      <bottom/>
      <diagonal/>
    </border>
    <border>
      <left style="hair">
        <color theme="1"/>
      </left>
      <right style="slantDashDot">
        <color auto="1"/>
      </right>
      <top style="thin">
        <color rgb="FFFF0000"/>
      </top>
      <bottom/>
      <diagonal/>
    </border>
    <border>
      <left style="slantDashDot">
        <color auto="1"/>
      </left>
      <right/>
      <top/>
      <bottom/>
      <diagonal/>
    </border>
    <border>
      <left/>
      <right style="slantDashDot">
        <color auto="1"/>
      </right>
      <top/>
      <bottom/>
      <diagonal/>
    </border>
    <border>
      <left style="medium">
        <color indexed="64"/>
      </left>
      <right/>
      <top style="medium">
        <color indexed="64"/>
      </top>
      <bottom style="medium">
        <color rgb="FFC00000"/>
      </bottom>
      <diagonal/>
    </border>
    <border>
      <left/>
      <right/>
      <top style="medium">
        <color indexed="64"/>
      </top>
      <bottom style="medium">
        <color rgb="FFC00000"/>
      </bottom>
      <diagonal/>
    </border>
    <border>
      <left/>
      <right style="medium">
        <color indexed="64"/>
      </right>
      <top style="medium">
        <color indexed="64"/>
      </top>
      <bottom style="medium">
        <color rgb="FFC00000"/>
      </bottom>
      <diagonal/>
    </border>
    <border>
      <left style="medium">
        <color indexed="64"/>
      </left>
      <right/>
      <top/>
      <bottom style="medium">
        <color rgb="FFC00000"/>
      </bottom>
      <diagonal/>
    </border>
    <border>
      <left/>
      <right style="medium">
        <color indexed="64"/>
      </right>
      <top/>
      <bottom style="medium">
        <color rgb="FFC00000"/>
      </bottom>
      <diagonal/>
    </border>
    <border>
      <left style="medium">
        <color indexed="64"/>
      </left>
      <right/>
      <top style="thin">
        <color rgb="FFFF0000"/>
      </top>
      <bottom style="thin">
        <color rgb="FFFF0000"/>
      </bottom>
      <diagonal/>
    </border>
    <border>
      <left/>
      <right style="medium">
        <color indexed="64"/>
      </right>
      <top style="thin">
        <color rgb="FFFF0000"/>
      </top>
      <bottom style="thin">
        <color rgb="FFFF0000"/>
      </bottom>
      <diagonal/>
    </border>
    <border>
      <left/>
      <right style="hair">
        <color auto="1"/>
      </right>
      <top/>
      <bottom/>
      <diagonal/>
    </border>
  </borders>
  <cellStyleXfs count="18">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1" applyNumberFormat="0" applyAlignment="0" applyProtection="0"/>
    <xf numFmtId="0" fontId="3" fillId="3" borderId="0" applyNumberFormat="0" applyBorder="0" applyAlignment="0" applyProtection="0"/>
    <xf numFmtId="0" fontId="4" fillId="0" borderId="0" applyNumberFormat="0" applyFill="0" applyBorder="0" applyAlignment="0" applyProtection="0"/>
    <xf numFmtId="0" fontId="21" fillId="0" borderId="0"/>
    <xf numFmtId="0" fontId="33" fillId="0" borderId="0"/>
    <xf numFmtId="0" fontId="35" fillId="0" borderId="0"/>
    <xf numFmtId="0" fontId="1" fillId="0" borderId="0"/>
    <xf numFmtId="0" fontId="56"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4" fillId="0" borderId="0" applyNumberFormat="0" applyFill="0" applyBorder="0" applyAlignment="0" applyProtection="0"/>
    <xf numFmtId="0" fontId="4" fillId="0" borderId="0" applyNumberFormat="0" applyFill="0" applyBorder="0" applyAlignment="0" applyProtection="0"/>
  </cellStyleXfs>
  <cellXfs count="1364">
    <xf numFmtId="0" fontId="0" fillId="0" borderId="0" xfId="0"/>
    <xf numFmtId="0" fontId="7" fillId="0" borderId="0" xfId="0" applyFont="1" applyAlignment="1">
      <alignment vertical="center" wrapText="1"/>
    </xf>
    <xf numFmtId="0" fontId="7" fillId="0" borderId="0" xfId="0" applyFont="1" applyAlignment="1">
      <alignment horizontal="center" vertical="center" wrapText="1"/>
    </xf>
    <xf numFmtId="0" fontId="7" fillId="0" borderId="0" xfId="0" applyFont="1" applyAlignment="1">
      <alignment vertical="center"/>
    </xf>
    <xf numFmtId="0" fontId="6" fillId="4" borderId="4"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7" fillId="0" borderId="0" xfId="0" applyFont="1" applyAlignment="1">
      <alignment horizontal="center" vertical="center"/>
    </xf>
    <xf numFmtId="0" fontId="9" fillId="6" borderId="8" xfId="5" applyFont="1" applyFill="1" applyBorder="1" applyAlignment="1">
      <alignment vertical="center"/>
    </xf>
    <xf numFmtId="0" fontId="7" fillId="7" borderId="9" xfId="0" applyFont="1" applyFill="1" applyBorder="1" applyAlignment="1">
      <alignment vertical="center" wrapText="1"/>
    </xf>
    <xf numFmtId="0" fontId="7" fillId="8" borderId="10" xfId="0" applyFont="1" applyFill="1" applyBorder="1" applyAlignment="1">
      <alignment horizontal="center" vertical="center" wrapText="1"/>
    </xf>
    <xf numFmtId="164" fontId="7" fillId="7" borderId="11" xfId="0" applyNumberFormat="1" applyFont="1" applyFill="1" applyBorder="1" applyAlignment="1">
      <alignment horizontal="center" vertical="center" wrapText="1"/>
    </xf>
    <xf numFmtId="0" fontId="7" fillId="9" borderId="12" xfId="0" applyFont="1" applyFill="1" applyBorder="1" applyAlignment="1">
      <alignment vertical="center" wrapText="1"/>
    </xf>
    <xf numFmtId="0" fontId="9" fillId="6" borderId="14" xfId="5" applyFont="1" applyFill="1" applyBorder="1" applyAlignment="1">
      <alignment vertical="center" wrapText="1"/>
    </xf>
    <xf numFmtId="0" fontId="7" fillId="7" borderId="15" xfId="0" applyFont="1" applyFill="1" applyBorder="1" applyAlignment="1">
      <alignment vertical="center" wrapText="1"/>
    </xf>
    <xf numFmtId="0" fontId="7" fillId="8" borderId="16" xfId="0" applyFont="1" applyFill="1" applyBorder="1" applyAlignment="1">
      <alignment horizontal="center" vertical="center" wrapText="1"/>
    </xf>
    <xf numFmtId="164" fontId="7" fillId="7" borderId="17" xfId="0" applyNumberFormat="1" applyFont="1" applyFill="1" applyBorder="1" applyAlignment="1">
      <alignment horizontal="center" vertical="center" wrapText="1"/>
    </xf>
    <xf numFmtId="0" fontId="7" fillId="7" borderId="15" xfId="0" applyFont="1" applyFill="1" applyBorder="1" applyAlignment="1">
      <alignment horizontal="center" vertical="center" wrapText="1"/>
    </xf>
    <xf numFmtId="0" fontId="7" fillId="7" borderId="16" xfId="0" applyFont="1" applyFill="1" applyBorder="1" applyAlignment="1">
      <alignment horizontal="center" vertical="center" wrapText="1"/>
    </xf>
    <xf numFmtId="0" fontId="7" fillId="9" borderId="18" xfId="0" applyFont="1" applyFill="1" applyBorder="1" applyAlignment="1">
      <alignment vertical="center" wrapText="1"/>
    </xf>
    <xf numFmtId="0" fontId="7" fillId="9" borderId="15" xfId="0" applyFont="1" applyFill="1" applyBorder="1" applyAlignment="1">
      <alignment vertical="center" wrapText="1"/>
    </xf>
    <xf numFmtId="0" fontId="7" fillId="8" borderId="15" xfId="0" applyFont="1" applyFill="1" applyBorder="1" applyAlignment="1">
      <alignment horizontal="center" vertical="center" wrapText="1"/>
    </xf>
    <xf numFmtId="0" fontId="9" fillId="6" borderId="19" xfId="5" applyFont="1" applyFill="1" applyBorder="1" applyAlignment="1">
      <alignment vertical="center" wrapText="1"/>
    </xf>
    <xf numFmtId="164" fontId="7" fillId="7" borderId="20" xfId="0" applyNumberFormat="1" applyFont="1" applyFill="1" applyBorder="1" applyAlignment="1">
      <alignment horizontal="center" vertical="center" wrapText="1"/>
    </xf>
    <xf numFmtId="0" fontId="9" fillId="6" borderId="22" xfId="5" applyFont="1" applyFill="1" applyBorder="1" applyAlignment="1">
      <alignment vertical="center"/>
    </xf>
    <xf numFmtId="164" fontId="7" fillId="7" borderId="23" xfId="0" applyNumberFormat="1" applyFont="1" applyFill="1" applyBorder="1" applyAlignment="1">
      <alignment horizontal="center" vertical="center" wrapText="1"/>
    </xf>
    <xf numFmtId="0" fontId="9" fillId="6" borderId="22" xfId="5" applyFont="1" applyFill="1" applyBorder="1" applyAlignment="1">
      <alignment vertical="center" wrapText="1"/>
    </xf>
    <xf numFmtId="0" fontId="7" fillId="8" borderId="15" xfId="0" applyFont="1" applyFill="1" applyBorder="1" applyAlignment="1">
      <alignment vertical="center" wrapText="1"/>
    </xf>
    <xf numFmtId="164" fontId="7" fillId="7" borderId="16" xfId="0" applyNumberFormat="1" applyFont="1" applyFill="1" applyBorder="1" applyAlignment="1">
      <alignment horizontal="center" vertical="center" wrapText="1"/>
    </xf>
    <xf numFmtId="0" fontId="7" fillId="8" borderId="16" xfId="0" applyFont="1" applyFill="1" applyBorder="1" applyAlignment="1">
      <alignment vertical="center" wrapText="1"/>
    </xf>
    <xf numFmtId="0" fontId="7" fillId="7" borderId="25" xfId="0" applyFont="1" applyFill="1" applyBorder="1" applyAlignment="1">
      <alignment horizontal="center" vertical="center" wrapText="1"/>
    </xf>
    <xf numFmtId="164" fontId="7" fillId="7" borderId="25" xfId="0" applyNumberFormat="1" applyFont="1" applyFill="1" applyBorder="1" applyAlignment="1">
      <alignment horizontal="center" vertical="center" wrapText="1"/>
    </xf>
    <xf numFmtId="164" fontId="7" fillId="7" borderId="26" xfId="0" applyNumberFormat="1" applyFont="1" applyFill="1" applyBorder="1" applyAlignment="1">
      <alignment horizontal="center" vertical="center" wrapText="1"/>
    </xf>
    <xf numFmtId="0" fontId="10" fillId="10" borderId="27" xfId="0" applyFont="1" applyFill="1" applyBorder="1" applyAlignment="1">
      <alignment vertical="center" wrapText="1"/>
    </xf>
    <xf numFmtId="0" fontId="7" fillId="10" borderId="28" xfId="0" applyFont="1" applyFill="1" applyBorder="1" applyAlignment="1">
      <alignment vertical="center" wrapText="1"/>
    </xf>
    <xf numFmtId="0" fontId="7" fillId="10" borderId="29" xfId="0" applyFont="1" applyFill="1" applyBorder="1" applyAlignment="1">
      <alignment vertical="center" wrapText="1"/>
    </xf>
    <xf numFmtId="0" fontId="7" fillId="10" borderId="30" xfId="0" applyFont="1" applyFill="1" applyBorder="1" applyAlignment="1">
      <alignment vertical="center" wrapText="1"/>
    </xf>
    <xf numFmtId="0" fontId="7" fillId="10" borderId="30" xfId="0" applyFont="1" applyFill="1" applyBorder="1" applyAlignment="1">
      <alignment horizontal="center" vertical="center" wrapText="1"/>
    </xf>
    <xf numFmtId="0" fontId="7" fillId="0" borderId="31" xfId="0" applyFont="1" applyBorder="1" applyAlignment="1">
      <alignment vertical="center" wrapText="1"/>
    </xf>
    <xf numFmtId="0" fontId="9" fillId="6" borderId="32" xfId="5" applyFont="1" applyFill="1" applyBorder="1" applyAlignment="1">
      <alignment vertical="center"/>
    </xf>
    <xf numFmtId="0" fontId="7" fillId="7" borderId="33" xfId="0" applyFont="1" applyFill="1" applyBorder="1" applyAlignment="1">
      <alignment vertical="center" wrapText="1"/>
    </xf>
    <xf numFmtId="0" fontId="9" fillId="6" borderId="34" xfId="5" applyFont="1" applyFill="1" applyBorder="1" applyAlignment="1">
      <alignment vertical="center"/>
    </xf>
    <xf numFmtId="0" fontId="7" fillId="7" borderId="24" xfId="0" applyFont="1" applyFill="1" applyBorder="1" applyAlignment="1">
      <alignment vertical="center" wrapText="1"/>
    </xf>
    <xf numFmtId="0" fontId="7" fillId="7" borderId="35" xfId="0" applyFont="1" applyFill="1" applyBorder="1" applyAlignment="1">
      <alignment vertical="center" wrapText="1"/>
    </xf>
    <xf numFmtId="0" fontId="7" fillId="8" borderId="35" xfId="0" applyFont="1" applyFill="1" applyBorder="1" applyAlignment="1">
      <alignment vertical="center" wrapText="1"/>
    </xf>
    <xf numFmtId="0" fontId="9" fillId="6" borderId="37" xfId="5" applyFont="1" applyFill="1" applyBorder="1" applyAlignment="1">
      <alignment vertical="center"/>
    </xf>
    <xf numFmtId="0" fontId="7" fillId="8" borderId="29" xfId="0" applyFont="1" applyFill="1" applyBorder="1" applyAlignment="1">
      <alignment vertical="center" wrapText="1"/>
    </xf>
    <xf numFmtId="0" fontId="7" fillId="8" borderId="38" xfId="0" applyFont="1" applyFill="1" applyBorder="1" applyAlignment="1">
      <alignment vertical="center" wrapText="1"/>
    </xf>
    <xf numFmtId="0" fontId="7" fillId="7" borderId="39" xfId="0" applyFont="1" applyFill="1" applyBorder="1" applyAlignment="1">
      <alignment horizontal="center" vertical="center" wrapText="1"/>
    </xf>
    <xf numFmtId="164" fontId="7" fillId="7" borderId="39" xfId="0" applyNumberFormat="1" applyFont="1" applyFill="1" applyBorder="1" applyAlignment="1">
      <alignment horizontal="center" vertical="center" wrapText="1"/>
    </xf>
    <xf numFmtId="0" fontId="10" fillId="0" borderId="0" xfId="0" applyFont="1" applyAlignment="1">
      <alignment vertical="center"/>
    </xf>
    <xf numFmtId="164" fontId="7" fillId="0" borderId="0" xfId="0" applyNumberFormat="1" applyFont="1" applyAlignment="1">
      <alignment horizontal="center" vertical="center" wrapText="1"/>
    </xf>
    <xf numFmtId="0" fontId="7" fillId="12" borderId="9" xfId="4" applyFont="1" applyFill="1" applyBorder="1" applyAlignment="1">
      <alignment horizontal="center" vertical="center" wrapText="1"/>
    </xf>
    <xf numFmtId="164" fontId="7" fillId="11" borderId="41" xfId="0" applyNumberFormat="1" applyFont="1" applyFill="1" applyBorder="1" applyAlignment="1">
      <alignment horizontal="center" vertical="center" wrapText="1"/>
    </xf>
    <xf numFmtId="0" fontId="7" fillId="11" borderId="9" xfId="0" applyFont="1" applyFill="1" applyBorder="1" applyAlignment="1">
      <alignment horizontal="center" vertical="center" wrapText="1"/>
    </xf>
    <xf numFmtId="0" fontId="7" fillId="11" borderId="15" xfId="4" applyFont="1" applyFill="1" applyBorder="1" applyAlignment="1">
      <alignment horizontal="center" vertical="center" wrapText="1"/>
    </xf>
    <xf numFmtId="0" fontId="7" fillId="12" borderId="15" xfId="4" applyFont="1" applyFill="1" applyBorder="1" applyAlignment="1">
      <alignment horizontal="center" vertical="center" wrapText="1"/>
    </xf>
    <xf numFmtId="1" fontId="7" fillId="11" borderId="25" xfId="0" applyNumberFormat="1" applyFont="1" applyFill="1" applyBorder="1" applyAlignment="1">
      <alignment horizontal="center" vertical="center" wrapText="1"/>
    </xf>
    <xf numFmtId="0" fontId="7" fillId="11" borderId="15" xfId="0" applyFont="1" applyFill="1" applyBorder="1" applyAlignment="1">
      <alignment horizontal="center" vertical="center" wrapText="1"/>
    </xf>
    <xf numFmtId="164" fontId="7" fillId="11" borderId="25" xfId="0" applyNumberFormat="1" applyFont="1" applyFill="1" applyBorder="1" applyAlignment="1">
      <alignment horizontal="center" vertical="center" wrapText="1"/>
    </xf>
    <xf numFmtId="0" fontId="7" fillId="12" borderId="15" xfId="4" applyFont="1" applyFill="1" applyBorder="1" applyAlignment="1">
      <alignment vertical="center" wrapText="1"/>
    </xf>
    <xf numFmtId="0" fontId="7" fillId="11" borderId="25" xfId="4" applyFont="1" applyFill="1" applyBorder="1" applyAlignment="1">
      <alignment horizontal="center" vertical="center" wrapText="1"/>
    </xf>
    <xf numFmtId="0" fontId="7" fillId="12" borderId="15" xfId="0" applyFont="1" applyFill="1" applyBorder="1" applyAlignment="1">
      <alignment vertical="center" wrapText="1"/>
    </xf>
    <xf numFmtId="164" fontId="7" fillId="11" borderId="26" xfId="0" applyNumberFormat="1" applyFont="1" applyFill="1" applyBorder="1" applyAlignment="1">
      <alignment horizontal="center" vertical="center" wrapText="1"/>
    </xf>
    <xf numFmtId="0" fontId="10" fillId="6" borderId="37" xfId="0" applyFont="1" applyFill="1" applyBorder="1" applyAlignment="1">
      <alignment vertical="center"/>
    </xf>
    <xf numFmtId="0" fontId="7" fillId="11" borderId="29" xfId="4" applyFont="1" applyFill="1" applyBorder="1" applyAlignment="1">
      <alignment vertical="center" wrapText="1"/>
    </xf>
    <xf numFmtId="0" fontId="7" fillId="11" borderId="29" xfId="4" applyFont="1" applyFill="1" applyBorder="1" applyAlignment="1">
      <alignment horizontal="center" vertical="center" wrapText="1"/>
    </xf>
    <xf numFmtId="164" fontId="7" fillId="11" borderId="39" xfId="0" applyNumberFormat="1" applyFont="1" applyFill="1" applyBorder="1" applyAlignment="1">
      <alignment horizontal="center" vertical="center" wrapText="1"/>
    </xf>
    <xf numFmtId="0" fontId="7" fillId="11" borderId="29" xfId="0" applyFont="1" applyFill="1" applyBorder="1" applyAlignment="1">
      <alignment vertical="center" wrapText="1"/>
    </xf>
    <xf numFmtId="0" fontId="7" fillId="11" borderId="29" xfId="0" applyFont="1" applyFill="1" applyBorder="1" applyAlignment="1">
      <alignment horizontal="center" vertical="center" wrapText="1"/>
    </xf>
    <xf numFmtId="0" fontId="10" fillId="10" borderId="2" xfId="0" applyFont="1" applyFill="1" applyBorder="1" applyAlignment="1">
      <alignment vertical="center"/>
    </xf>
    <xf numFmtId="0" fontId="7" fillId="10" borderId="0" xfId="4" applyFont="1" applyFill="1" applyBorder="1" applyAlignment="1">
      <alignment horizontal="center" vertical="center" wrapText="1"/>
    </xf>
    <xf numFmtId="164" fontId="7" fillId="10" borderId="0" xfId="0" applyNumberFormat="1" applyFont="1" applyFill="1" applyAlignment="1">
      <alignment horizontal="center" vertical="center" wrapText="1"/>
    </xf>
    <xf numFmtId="0" fontId="7" fillId="10" borderId="0" xfId="0" applyFont="1" applyFill="1" applyAlignment="1">
      <alignment vertical="center" wrapText="1"/>
    </xf>
    <xf numFmtId="0" fontId="7" fillId="10" borderId="0" xfId="0" applyFont="1" applyFill="1" applyAlignment="1">
      <alignment horizontal="center" vertical="center" wrapText="1"/>
    </xf>
    <xf numFmtId="0" fontId="7" fillId="0" borderId="44" xfId="0" applyFont="1" applyBorder="1" applyAlignment="1">
      <alignment horizontal="center" vertical="center" wrapText="1"/>
    </xf>
    <xf numFmtId="0" fontId="9" fillId="6" borderId="45" xfId="5" applyFont="1" applyFill="1" applyBorder="1" applyAlignment="1">
      <alignment vertical="center"/>
    </xf>
    <xf numFmtId="0" fontId="7" fillId="11" borderId="28" xfId="4" applyFont="1" applyFill="1" applyBorder="1" applyAlignment="1">
      <alignment horizontal="center" vertical="center" wrapText="1"/>
    </xf>
    <xf numFmtId="164" fontId="7" fillId="11" borderId="28" xfId="0" applyNumberFormat="1" applyFont="1" applyFill="1" applyBorder="1" applyAlignment="1">
      <alignment horizontal="center" vertical="center" wrapText="1"/>
    </xf>
    <xf numFmtId="0" fontId="7" fillId="11" borderId="28" xfId="0" applyFont="1" applyFill="1" applyBorder="1" applyAlignment="1">
      <alignment vertical="center" wrapText="1"/>
    </xf>
    <xf numFmtId="0" fontId="7" fillId="11" borderId="28" xfId="0" applyFont="1" applyFill="1" applyBorder="1" applyAlignment="1">
      <alignment horizontal="center" vertical="center" wrapText="1"/>
    </xf>
    <xf numFmtId="0" fontId="7" fillId="11" borderId="46" xfId="0" applyFont="1" applyFill="1" applyBorder="1" applyAlignment="1">
      <alignment horizontal="center" vertical="center" wrapText="1"/>
    </xf>
    <xf numFmtId="0" fontId="11" fillId="10" borderId="0" xfId="4" applyFont="1" applyFill="1" applyBorder="1" applyAlignment="1">
      <alignment horizontal="center" vertical="center" wrapText="1"/>
    </xf>
    <xf numFmtId="0" fontId="7" fillId="0" borderId="44" xfId="0" applyFont="1" applyBorder="1" applyAlignment="1">
      <alignment vertical="center" wrapText="1"/>
    </xf>
    <xf numFmtId="0" fontId="7" fillId="12" borderId="9" xfId="0" applyFont="1" applyFill="1" applyBorder="1" applyAlignment="1">
      <alignment horizontal="center" vertical="center" wrapText="1"/>
    </xf>
    <xf numFmtId="0" fontId="7" fillId="11" borderId="15" xfId="0" applyFont="1" applyFill="1" applyBorder="1" applyAlignment="1">
      <alignment vertical="center" wrapText="1"/>
    </xf>
    <xf numFmtId="0" fontId="9" fillId="6" borderId="47" xfId="5" applyFont="1" applyFill="1" applyBorder="1" applyAlignment="1">
      <alignment vertical="center"/>
    </xf>
    <xf numFmtId="0" fontId="7" fillId="11" borderId="15" xfId="4" applyFont="1" applyFill="1" applyBorder="1" applyAlignment="1">
      <alignment vertical="center" wrapText="1"/>
    </xf>
    <xf numFmtId="0" fontId="8" fillId="11" borderId="15" xfId="0" applyFont="1" applyFill="1" applyBorder="1" applyAlignment="1">
      <alignment vertical="center" wrapText="1"/>
    </xf>
    <xf numFmtId="0" fontId="7" fillId="11" borderId="25" xfId="0" applyFont="1" applyFill="1" applyBorder="1" applyAlignment="1">
      <alignment horizontal="center" vertical="center" wrapText="1"/>
    </xf>
    <xf numFmtId="0" fontId="7" fillId="11" borderId="26" xfId="0" applyFont="1" applyFill="1" applyBorder="1" applyAlignment="1">
      <alignment horizontal="center" vertical="center" wrapText="1"/>
    </xf>
    <xf numFmtId="164" fontId="7" fillId="11" borderId="15" xfId="0" applyNumberFormat="1" applyFont="1" applyFill="1" applyBorder="1" applyAlignment="1">
      <alignment horizontal="center" vertical="center" wrapText="1"/>
    </xf>
    <xf numFmtId="0" fontId="7" fillId="12" borderId="29" xfId="4" applyFont="1" applyFill="1" applyBorder="1" applyAlignment="1">
      <alignment vertical="center" wrapText="1"/>
    </xf>
    <xf numFmtId="0" fontId="7" fillId="12" borderId="29" xfId="0" applyFont="1" applyFill="1" applyBorder="1" applyAlignment="1">
      <alignment vertical="center" wrapText="1"/>
    </xf>
    <xf numFmtId="0" fontId="7" fillId="11" borderId="39" xfId="0" applyFont="1" applyFill="1" applyBorder="1" applyAlignment="1">
      <alignment horizontal="center" vertical="center" wrapText="1"/>
    </xf>
    <xf numFmtId="0" fontId="9" fillId="6" borderId="41" xfId="5" applyFont="1" applyFill="1" applyBorder="1" applyAlignment="1">
      <alignment vertical="center"/>
    </xf>
    <xf numFmtId="164" fontId="7" fillId="9" borderId="41" xfId="0" applyNumberFormat="1" applyFont="1" applyFill="1" applyBorder="1" applyAlignment="1">
      <alignment horizontal="center" vertical="center" wrapText="1"/>
    </xf>
    <xf numFmtId="0" fontId="9" fillId="6" borderId="25" xfId="5" applyFont="1" applyFill="1" applyBorder="1" applyAlignment="1">
      <alignment vertical="center"/>
    </xf>
    <xf numFmtId="0" fontId="7" fillId="9" borderId="15" xfId="0" applyFont="1" applyFill="1" applyBorder="1" applyAlignment="1">
      <alignment horizontal="center" vertical="center" wrapText="1"/>
    </xf>
    <xf numFmtId="0" fontId="7" fillId="12" borderId="15" xfId="0" applyFont="1" applyFill="1" applyBorder="1" applyAlignment="1">
      <alignment horizontal="center" vertical="center" wrapText="1"/>
    </xf>
    <xf numFmtId="164" fontId="7" fillId="9" borderId="25" xfId="0" applyNumberFormat="1" applyFont="1" applyFill="1" applyBorder="1" applyAlignment="1">
      <alignment horizontal="center" vertical="center" wrapText="1"/>
    </xf>
    <xf numFmtId="0" fontId="9" fillId="6" borderId="26" xfId="5" applyFont="1" applyFill="1" applyBorder="1" applyAlignment="1">
      <alignment vertical="center"/>
    </xf>
    <xf numFmtId="164" fontId="7" fillId="9" borderId="26" xfId="0" applyNumberFormat="1" applyFont="1" applyFill="1" applyBorder="1" applyAlignment="1">
      <alignment horizontal="center" vertical="center" wrapText="1"/>
    </xf>
    <xf numFmtId="0" fontId="9" fillId="6" borderId="39" xfId="5" applyFont="1" applyFill="1" applyBorder="1" applyAlignment="1">
      <alignment vertical="center"/>
    </xf>
    <xf numFmtId="0" fontId="7" fillId="12" borderId="39" xfId="0" applyFont="1" applyFill="1" applyBorder="1" applyAlignment="1">
      <alignment vertical="center" wrapText="1"/>
    </xf>
    <xf numFmtId="0" fontId="8" fillId="9" borderId="39" xfId="0" applyFont="1" applyFill="1" applyBorder="1" applyAlignment="1">
      <alignment horizontal="center" vertical="center" wrapText="1"/>
    </xf>
    <xf numFmtId="164" fontId="7" fillId="9" borderId="39" xfId="0" applyNumberFormat="1" applyFont="1" applyFill="1" applyBorder="1" applyAlignment="1">
      <alignment horizontal="center" vertical="center" wrapText="1"/>
    </xf>
    <xf numFmtId="0" fontId="7" fillId="9" borderId="29" xfId="0" applyFont="1" applyFill="1" applyBorder="1" applyAlignment="1">
      <alignment horizontal="center" vertical="center" wrapText="1"/>
    </xf>
    <xf numFmtId="0" fontId="7" fillId="9" borderId="9" xfId="0" applyFont="1" applyFill="1" applyBorder="1" applyAlignment="1">
      <alignment vertical="center" wrapText="1"/>
    </xf>
    <xf numFmtId="0" fontId="7" fillId="12" borderId="9" xfId="0" applyFont="1" applyFill="1" applyBorder="1" applyAlignment="1">
      <alignment vertical="center" wrapText="1"/>
    </xf>
    <xf numFmtId="0" fontId="9" fillId="6" borderId="49" xfId="5" applyFont="1" applyFill="1" applyBorder="1" applyAlignment="1">
      <alignment vertical="center"/>
    </xf>
    <xf numFmtId="0" fontId="8" fillId="9" borderId="15" xfId="0" applyFont="1" applyFill="1" applyBorder="1" applyAlignment="1">
      <alignment horizontal="center" vertical="center" wrapText="1"/>
    </xf>
    <xf numFmtId="0" fontId="7" fillId="9" borderId="29" xfId="0" applyFont="1" applyFill="1" applyBorder="1" applyAlignment="1">
      <alignment vertical="center" wrapText="1"/>
    </xf>
    <xf numFmtId="0" fontId="7" fillId="0" borderId="13" xfId="0" applyFont="1" applyBorder="1" applyAlignment="1">
      <alignment vertical="center" wrapText="1"/>
    </xf>
    <xf numFmtId="0" fontId="7" fillId="11" borderId="9" xfId="0" applyFont="1" applyFill="1" applyBorder="1" applyAlignment="1">
      <alignment vertical="center" wrapText="1"/>
    </xf>
    <xf numFmtId="0" fontId="7" fillId="10" borderId="0" xfId="0" applyFont="1" applyFill="1" applyAlignment="1">
      <alignment vertical="center"/>
    </xf>
    <xf numFmtId="0" fontId="7" fillId="12" borderId="41" xfId="0" applyFont="1" applyFill="1" applyBorder="1" applyAlignment="1">
      <alignment vertical="center" wrapText="1"/>
    </xf>
    <xf numFmtId="0" fontId="7" fillId="9" borderId="41" xfId="0" applyFont="1" applyFill="1" applyBorder="1" applyAlignment="1">
      <alignment vertical="center" wrapText="1"/>
    </xf>
    <xf numFmtId="0" fontId="7" fillId="12" borderId="25" xfId="0" applyFont="1" applyFill="1" applyBorder="1" applyAlignment="1">
      <alignment vertical="center" wrapText="1"/>
    </xf>
    <xf numFmtId="0" fontId="7" fillId="9" borderId="48" xfId="0" applyFont="1" applyFill="1" applyBorder="1" applyAlignment="1">
      <alignment vertical="center" wrapText="1"/>
    </xf>
    <xf numFmtId="0" fontId="10" fillId="6" borderId="39" xfId="0" applyFont="1" applyFill="1" applyBorder="1" applyAlignment="1">
      <alignment vertical="center"/>
    </xf>
    <xf numFmtId="0" fontId="7" fillId="9" borderId="39" xfId="0" applyFont="1" applyFill="1" applyBorder="1" applyAlignment="1">
      <alignment vertical="center" wrapText="1"/>
    </xf>
    <xf numFmtId="0" fontId="7" fillId="12" borderId="26" xfId="0" applyFont="1" applyFill="1" applyBorder="1" applyAlignment="1">
      <alignment vertical="center" wrapText="1"/>
    </xf>
    <xf numFmtId="0" fontId="9" fillId="6" borderId="39" xfId="5" applyFont="1" applyFill="1" applyBorder="1" applyAlignment="1">
      <alignment vertical="center" wrapText="1"/>
    </xf>
    <xf numFmtId="0" fontId="7" fillId="5" borderId="0" xfId="0" applyFont="1" applyFill="1" applyAlignment="1">
      <alignment vertical="center" wrapText="1"/>
    </xf>
    <xf numFmtId="0" fontId="9" fillId="6" borderId="11" xfId="5" applyFont="1" applyFill="1" applyBorder="1" applyAlignment="1">
      <alignment vertical="center"/>
    </xf>
    <xf numFmtId="0" fontId="7" fillId="11" borderId="41" xfId="0" applyFont="1" applyFill="1" applyBorder="1" applyAlignment="1">
      <alignment vertical="center" wrapText="1"/>
    </xf>
    <xf numFmtId="164" fontId="7" fillId="11" borderId="53" xfId="0" applyNumberFormat="1" applyFont="1" applyFill="1" applyBorder="1" applyAlignment="1">
      <alignment horizontal="center" vertical="center" wrapText="1"/>
    </xf>
    <xf numFmtId="0" fontId="7" fillId="12" borderId="11" xfId="0" applyFont="1" applyFill="1" applyBorder="1" applyAlignment="1">
      <alignment vertical="center" wrapText="1"/>
    </xf>
    <xf numFmtId="0" fontId="9" fillId="6" borderId="54" xfId="5" applyFont="1" applyFill="1" applyBorder="1" applyAlignment="1">
      <alignment vertical="center"/>
    </xf>
    <xf numFmtId="0" fontId="7" fillId="11" borderId="48" xfId="0" applyFont="1" applyFill="1" applyBorder="1" applyAlignment="1">
      <alignment vertical="center" wrapText="1"/>
    </xf>
    <xf numFmtId="0" fontId="7" fillId="12" borderId="48" xfId="0" applyFont="1" applyFill="1" applyBorder="1" applyAlignment="1">
      <alignment vertical="center" wrapText="1"/>
    </xf>
    <xf numFmtId="0" fontId="7" fillId="12" borderId="54" xfId="0" applyFont="1" applyFill="1" applyBorder="1" applyAlignment="1">
      <alignment vertical="center" wrapText="1"/>
    </xf>
    <xf numFmtId="0" fontId="9" fillId="6" borderId="17" xfId="5" applyFont="1" applyFill="1" applyBorder="1" applyAlignment="1">
      <alignment vertical="center"/>
    </xf>
    <xf numFmtId="0" fontId="7" fillId="11" borderId="25" xfId="0" applyFont="1" applyFill="1" applyBorder="1" applyAlignment="1">
      <alignment vertical="center" wrapText="1"/>
    </xf>
    <xf numFmtId="164" fontId="7" fillId="11" borderId="55" xfId="0" applyNumberFormat="1" applyFont="1" applyFill="1" applyBorder="1" applyAlignment="1">
      <alignment horizontal="center" vertical="center" wrapText="1"/>
    </xf>
    <xf numFmtId="0" fontId="7" fillId="11" borderId="26" xfId="0" applyFont="1" applyFill="1" applyBorder="1" applyAlignment="1">
      <alignment vertical="center" wrapText="1"/>
    </xf>
    <xf numFmtId="0" fontId="7" fillId="12" borderId="0" xfId="0" applyFont="1" applyFill="1" applyAlignment="1">
      <alignment vertical="center" wrapText="1"/>
    </xf>
    <xf numFmtId="164" fontId="7" fillId="11" borderId="56" xfId="0" applyNumberFormat="1" applyFont="1" applyFill="1" applyBorder="1" applyAlignment="1">
      <alignment horizontal="center" vertical="center" wrapText="1"/>
    </xf>
    <xf numFmtId="0" fontId="7" fillId="12" borderId="16" xfId="0" applyFont="1" applyFill="1" applyBorder="1" applyAlignment="1">
      <alignment vertical="center" wrapText="1"/>
    </xf>
    <xf numFmtId="0" fontId="7" fillId="11" borderId="39" xfId="0" applyFont="1" applyFill="1" applyBorder="1" applyAlignment="1">
      <alignment vertical="center" wrapText="1"/>
    </xf>
    <xf numFmtId="0" fontId="7" fillId="12" borderId="58" xfId="0" applyFont="1" applyFill="1" applyBorder="1" applyAlignment="1">
      <alignment vertical="center" wrapText="1"/>
    </xf>
    <xf numFmtId="0" fontId="7" fillId="12" borderId="59" xfId="0" applyFont="1" applyFill="1" applyBorder="1" applyAlignment="1">
      <alignment vertical="center" wrapText="1"/>
    </xf>
    <xf numFmtId="0" fontId="13" fillId="12" borderId="41" xfId="0" applyFont="1" applyFill="1" applyBorder="1" applyAlignment="1">
      <alignment vertical="center" wrapText="1"/>
    </xf>
    <xf numFmtId="0" fontId="13" fillId="12" borderId="25" xfId="0" applyFont="1" applyFill="1" applyBorder="1" applyAlignment="1">
      <alignment vertical="center" wrapText="1"/>
    </xf>
    <xf numFmtId="0" fontId="10" fillId="6" borderId="29" xfId="0" applyFont="1" applyFill="1" applyBorder="1" applyAlignment="1">
      <alignment vertical="center" wrapText="1"/>
    </xf>
    <xf numFmtId="0" fontId="13" fillId="12" borderId="29" xfId="0" applyFont="1" applyFill="1" applyBorder="1" applyAlignment="1">
      <alignment vertical="center" wrapText="1"/>
    </xf>
    <xf numFmtId="164" fontId="7" fillId="9" borderId="29" xfId="0" applyNumberFormat="1" applyFont="1" applyFill="1" applyBorder="1" applyAlignment="1">
      <alignment horizontal="center" vertical="center" wrapText="1"/>
    </xf>
    <xf numFmtId="164" fontId="7" fillId="9" borderId="53" xfId="0" applyNumberFormat="1" applyFont="1" applyFill="1" applyBorder="1" applyAlignment="1">
      <alignment horizontal="center" vertical="center" wrapText="1"/>
    </xf>
    <xf numFmtId="164" fontId="7" fillId="9" borderId="55" xfId="0" applyNumberFormat="1" applyFont="1" applyFill="1" applyBorder="1" applyAlignment="1">
      <alignment horizontal="center" vertical="center" wrapText="1"/>
    </xf>
    <xf numFmtId="0" fontId="7" fillId="12" borderId="17" xfId="0" applyFont="1" applyFill="1" applyBorder="1" applyAlignment="1">
      <alignment vertical="center" wrapText="1"/>
    </xf>
    <xf numFmtId="164" fontId="7" fillId="9" borderId="60" xfId="0" applyNumberFormat="1" applyFont="1" applyFill="1" applyBorder="1" applyAlignment="1">
      <alignment horizontal="center" vertical="center" wrapText="1"/>
    </xf>
    <xf numFmtId="0" fontId="7" fillId="12" borderId="20" xfId="0" applyFont="1" applyFill="1" applyBorder="1" applyAlignment="1">
      <alignment vertical="center" wrapText="1"/>
    </xf>
    <xf numFmtId="0" fontId="7" fillId="11" borderId="61" xfId="0" applyFont="1" applyFill="1" applyBorder="1" applyAlignment="1">
      <alignment horizontal="center" vertical="center" wrapText="1"/>
    </xf>
    <xf numFmtId="0" fontId="7" fillId="11" borderId="62" xfId="0" applyFont="1" applyFill="1" applyBorder="1" applyAlignment="1">
      <alignment horizontal="center" vertical="center" wrapText="1"/>
    </xf>
    <xf numFmtId="0" fontId="9" fillId="6" borderId="48" xfId="5" applyFont="1" applyFill="1" applyBorder="1" applyAlignment="1">
      <alignment vertical="center"/>
    </xf>
    <xf numFmtId="0" fontId="9" fillId="6" borderId="15" xfId="5" applyFont="1" applyFill="1" applyBorder="1" applyAlignment="1">
      <alignment vertical="center"/>
    </xf>
    <xf numFmtId="0" fontId="7" fillId="9" borderId="25" xfId="0" applyFont="1" applyFill="1" applyBorder="1" applyAlignment="1">
      <alignment vertical="center" wrapText="1"/>
    </xf>
    <xf numFmtId="164" fontId="7" fillId="11" borderId="48" xfId="0" applyNumberFormat="1" applyFont="1" applyFill="1" applyBorder="1" applyAlignment="1">
      <alignment horizontal="center" vertical="center" wrapText="1"/>
    </xf>
    <xf numFmtId="164" fontId="7" fillId="9" borderId="48" xfId="0" applyNumberFormat="1" applyFont="1" applyFill="1" applyBorder="1" applyAlignment="1">
      <alignment horizontal="center" vertical="center" wrapText="1"/>
    </xf>
    <xf numFmtId="0" fontId="7" fillId="9" borderId="25" xfId="0" applyFont="1" applyFill="1" applyBorder="1" applyAlignment="1">
      <alignment horizontal="center" vertical="center" wrapText="1"/>
    </xf>
    <xf numFmtId="0" fontId="9" fillId="6" borderId="29" xfId="5" applyFont="1" applyFill="1" applyBorder="1" applyAlignment="1">
      <alignment vertical="center"/>
    </xf>
    <xf numFmtId="0" fontId="7" fillId="11" borderId="64" xfId="0" applyFont="1" applyFill="1" applyBorder="1" applyAlignment="1">
      <alignment vertical="center" wrapText="1"/>
    </xf>
    <xf numFmtId="0" fontId="7" fillId="12" borderId="33" xfId="0" applyFont="1" applyFill="1" applyBorder="1" applyAlignment="1">
      <alignment vertical="center" wrapText="1"/>
    </xf>
    <xf numFmtId="0" fontId="7" fillId="11" borderId="35" xfId="0" applyFont="1" applyFill="1" applyBorder="1" applyAlignment="1">
      <alignment vertical="center" wrapText="1"/>
    </xf>
    <xf numFmtId="0" fontId="7" fillId="12" borderId="43" xfId="0" applyFont="1" applyFill="1" applyBorder="1" applyAlignment="1">
      <alignment vertical="center" wrapText="1"/>
    </xf>
    <xf numFmtId="0" fontId="7" fillId="12" borderId="24" xfId="0" applyFont="1" applyFill="1" applyBorder="1" applyAlignment="1">
      <alignment vertical="center" wrapText="1"/>
    </xf>
    <xf numFmtId="0" fontId="9" fillId="6" borderId="57" xfId="5" applyFont="1" applyFill="1" applyBorder="1" applyAlignment="1">
      <alignment vertical="center"/>
    </xf>
    <xf numFmtId="0" fontId="7" fillId="12" borderId="40" xfId="0" applyFont="1" applyFill="1" applyBorder="1" applyAlignment="1">
      <alignment vertical="center" wrapText="1"/>
    </xf>
    <xf numFmtId="0" fontId="7" fillId="10" borderId="44" xfId="0" applyFont="1" applyFill="1" applyBorder="1" applyAlignment="1">
      <alignment vertical="center" wrapText="1"/>
    </xf>
    <xf numFmtId="0" fontId="7" fillId="10" borderId="2" xfId="0" applyFont="1" applyFill="1" applyBorder="1" applyAlignment="1">
      <alignment horizontal="center" vertical="center" wrapText="1"/>
    </xf>
    <xf numFmtId="0" fontId="7" fillId="10" borderId="44" xfId="0" applyFont="1" applyFill="1" applyBorder="1" applyAlignment="1">
      <alignment horizontal="center" vertical="center" wrapText="1"/>
    </xf>
    <xf numFmtId="0" fontId="7" fillId="9" borderId="64" xfId="0" applyFont="1" applyFill="1" applyBorder="1" applyAlignment="1">
      <alignment vertical="center" wrapText="1"/>
    </xf>
    <xf numFmtId="0" fontId="7" fillId="9" borderId="35" xfId="0" applyFont="1" applyFill="1" applyBorder="1" applyAlignment="1">
      <alignment vertical="center" wrapText="1"/>
    </xf>
    <xf numFmtId="0" fontId="7" fillId="12" borderId="61" xfId="0" applyFont="1" applyFill="1" applyBorder="1" applyAlignment="1">
      <alignment vertical="center" wrapText="1"/>
    </xf>
    <xf numFmtId="0" fontId="7" fillId="12" borderId="21" xfId="0" applyFont="1" applyFill="1" applyBorder="1" applyAlignment="1">
      <alignment vertical="center" wrapText="1"/>
    </xf>
    <xf numFmtId="0" fontId="7" fillId="12" borderId="62" xfId="0" applyFont="1" applyFill="1" applyBorder="1" applyAlignment="1">
      <alignment vertical="center" wrapText="1"/>
    </xf>
    <xf numFmtId="0" fontId="14" fillId="0" borderId="0" xfId="0" applyFont="1" applyAlignment="1">
      <alignment vertical="center"/>
    </xf>
    <xf numFmtId="0" fontId="6" fillId="13" borderId="25" xfId="0" applyFont="1" applyFill="1" applyBorder="1" applyAlignment="1">
      <alignment horizontal="center" vertical="center" wrapText="1"/>
    </xf>
    <xf numFmtId="0" fontId="15" fillId="0" borderId="0" xfId="0" applyFont="1"/>
    <xf numFmtId="0" fontId="10" fillId="0" borderId="0" xfId="0" applyFont="1"/>
    <xf numFmtId="0" fontId="10" fillId="10" borderId="0" xfId="0" applyFont="1" applyFill="1" applyAlignment="1">
      <alignment horizontal="left" vertical="center"/>
    </xf>
    <xf numFmtId="14" fontId="10" fillId="10" borderId="0" xfId="0" applyNumberFormat="1" applyFont="1" applyFill="1" applyAlignment="1">
      <alignment horizontal="left" vertical="center"/>
    </xf>
    <xf numFmtId="3" fontId="10" fillId="10" borderId="0" xfId="0" applyNumberFormat="1" applyFont="1" applyFill="1" applyAlignment="1">
      <alignment horizontal="right" vertical="center"/>
    </xf>
    <xf numFmtId="165" fontId="10" fillId="10" borderId="0" xfId="0" applyNumberFormat="1" applyFont="1" applyFill="1" applyAlignment="1">
      <alignment horizontal="right" vertical="center"/>
    </xf>
    <xf numFmtId="0" fontId="10" fillId="10" borderId="0" xfId="0" applyFont="1" applyFill="1" applyAlignment="1">
      <alignment vertical="center"/>
    </xf>
    <xf numFmtId="0" fontId="6" fillId="13" borderId="0" xfId="0" applyFont="1" applyFill="1" applyAlignment="1">
      <alignment horizontal="center" vertical="center"/>
    </xf>
    <xf numFmtId="0" fontId="6" fillId="13" borderId="0" xfId="1" applyNumberFormat="1" applyFont="1" applyFill="1" applyAlignment="1">
      <alignment horizontal="center" vertical="center"/>
    </xf>
    <xf numFmtId="166" fontId="10" fillId="10" borderId="0" xfId="1" applyNumberFormat="1" applyFont="1" applyFill="1" applyAlignment="1">
      <alignment horizontal="right" vertical="center"/>
    </xf>
    <xf numFmtId="0" fontId="6" fillId="4" borderId="68" xfId="0" applyFont="1" applyFill="1" applyBorder="1" applyAlignment="1">
      <alignment horizontal="center" vertical="center"/>
    </xf>
    <xf numFmtId="0" fontId="6" fillId="4" borderId="69" xfId="0" applyFont="1" applyFill="1" applyBorder="1" applyAlignment="1">
      <alignment horizontal="center" vertical="center"/>
    </xf>
    <xf numFmtId="0" fontId="6" fillId="4" borderId="69" xfId="0" applyFont="1" applyFill="1" applyBorder="1" applyAlignment="1">
      <alignment horizontal="center" vertical="center" wrapText="1"/>
    </xf>
    <xf numFmtId="0" fontId="7" fillId="10" borderId="71" xfId="0" applyFont="1" applyFill="1" applyBorder="1" applyAlignment="1">
      <alignment horizontal="center" vertical="center"/>
    </xf>
    <xf numFmtId="0" fontId="7" fillId="10" borderId="66" xfId="6" applyFont="1" applyFill="1" applyBorder="1" applyAlignment="1">
      <alignment horizontal="left" vertical="center"/>
    </xf>
    <xf numFmtId="0" fontId="7" fillId="10" borderId="73" xfId="6" applyFont="1" applyFill="1" applyBorder="1" applyAlignment="1">
      <alignment horizontal="left" vertical="center"/>
    </xf>
    <xf numFmtId="0" fontId="22" fillId="10" borderId="4" xfId="0" applyFont="1" applyFill="1" applyBorder="1" applyAlignment="1">
      <alignment horizontal="left" vertical="center" wrapText="1"/>
    </xf>
    <xf numFmtId="0" fontId="23" fillId="4" borderId="69" xfId="0" applyFont="1" applyFill="1" applyBorder="1" applyAlignment="1">
      <alignment horizontal="center" vertical="center" wrapText="1"/>
    </xf>
    <xf numFmtId="0" fontId="16" fillId="0" borderId="0" xfId="0" applyFont="1" applyAlignment="1">
      <alignment vertical="center"/>
    </xf>
    <xf numFmtId="0" fontId="6" fillId="19" borderId="0" xfId="0" applyFont="1" applyFill="1" applyAlignment="1">
      <alignment horizontal="center" vertical="center"/>
    </xf>
    <xf numFmtId="0" fontId="27" fillId="4" borderId="74" xfId="0" applyFont="1" applyFill="1" applyBorder="1" applyAlignment="1">
      <alignment horizontal="center" vertical="center"/>
    </xf>
    <xf numFmtId="0" fontId="23" fillId="18" borderId="0" xfId="0" applyFont="1" applyFill="1" applyAlignment="1">
      <alignment horizontal="left" vertical="center"/>
    </xf>
    <xf numFmtId="0" fontId="23" fillId="18" borderId="0" xfId="0" applyFont="1" applyFill="1" applyAlignment="1">
      <alignment horizontal="center" vertical="center"/>
    </xf>
    <xf numFmtId="0" fontId="24" fillId="10" borderId="4" xfId="0" applyFont="1" applyFill="1" applyBorder="1" applyAlignment="1">
      <alignment horizontal="center" vertical="center"/>
    </xf>
    <xf numFmtId="0" fontId="24" fillId="17" borderId="4" xfId="0" applyFont="1" applyFill="1" applyBorder="1" applyAlignment="1">
      <alignment horizontal="center" vertical="center"/>
    </xf>
    <xf numFmtId="0" fontId="24" fillId="10" borderId="4" xfId="0" applyFont="1" applyFill="1" applyBorder="1" applyAlignment="1">
      <alignment horizontal="left" vertical="center"/>
    </xf>
    <xf numFmtId="0" fontId="23" fillId="19" borderId="0" xfId="0" applyFont="1" applyFill="1" applyAlignment="1">
      <alignment horizontal="center" vertical="center"/>
    </xf>
    <xf numFmtId="0" fontId="27" fillId="4" borderId="74" xfId="0" applyFont="1" applyFill="1" applyBorder="1" applyAlignment="1">
      <alignment horizontal="center" vertical="center" wrapText="1"/>
    </xf>
    <xf numFmtId="0" fontId="15" fillId="0" borderId="0" xfId="0" applyFont="1" applyAlignment="1">
      <alignment vertical="center"/>
    </xf>
    <xf numFmtId="0" fontId="17" fillId="4" borderId="68" xfId="0" applyFont="1" applyFill="1" applyBorder="1" applyAlignment="1">
      <alignment horizontal="center" vertical="center"/>
    </xf>
    <xf numFmtId="0" fontId="17" fillId="4" borderId="69" xfId="0" applyFont="1" applyFill="1" applyBorder="1" applyAlignment="1">
      <alignment horizontal="center" vertical="center"/>
    </xf>
    <xf numFmtId="0" fontId="17" fillId="4" borderId="69" xfId="0" applyFont="1" applyFill="1" applyBorder="1" applyAlignment="1">
      <alignment horizontal="center" vertical="center" wrapText="1"/>
    </xf>
    <xf numFmtId="0" fontId="29" fillId="10" borderId="4" xfId="0" applyFont="1" applyFill="1" applyBorder="1" applyAlignment="1">
      <alignment horizontal="left" vertical="center" wrapText="1"/>
    </xf>
    <xf numFmtId="0" fontId="28" fillId="10" borderId="71" xfId="0" applyFont="1" applyFill="1" applyBorder="1" applyAlignment="1">
      <alignment horizontal="center" vertical="center"/>
    </xf>
    <xf numFmtId="0" fontId="28" fillId="10" borderId="66" xfId="6" applyFont="1" applyFill="1" applyBorder="1" applyAlignment="1">
      <alignment horizontal="left" vertical="center"/>
    </xf>
    <xf numFmtId="0" fontId="17" fillId="13" borderId="0" xfId="0" applyFont="1" applyFill="1" applyAlignment="1">
      <alignment horizontal="center" vertical="center"/>
    </xf>
    <xf numFmtId="0" fontId="17" fillId="13" borderId="0" xfId="0" applyFont="1" applyFill="1" applyAlignment="1">
      <alignment horizontal="center" vertical="center" wrapText="1"/>
    </xf>
    <xf numFmtId="14" fontId="17" fillId="13" borderId="0" xfId="0" applyNumberFormat="1" applyFont="1" applyFill="1" applyAlignment="1">
      <alignment horizontal="center" vertical="center"/>
    </xf>
    <xf numFmtId="0" fontId="31" fillId="10" borderId="0" xfId="0" applyFont="1" applyFill="1" applyAlignment="1">
      <alignment horizontal="left" vertical="center"/>
    </xf>
    <xf numFmtId="14" fontId="31" fillId="10" borderId="0" xfId="0" applyNumberFormat="1" applyFont="1" applyFill="1" applyAlignment="1">
      <alignment horizontal="left" vertical="center"/>
    </xf>
    <xf numFmtId="3" fontId="31" fillId="10" borderId="0" xfId="0" applyNumberFormat="1" applyFont="1" applyFill="1" applyAlignment="1">
      <alignment horizontal="right" vertical="center"/>
    </xf>
    <xf numFmtId="165" fontId="31" fillId="10" borderId="0" xfId="0" applyNumberFormat="1" applyFont="1" applyFill="1" applyAlignment="1">
      <alignment horizontal="right" vertical="center"/>
    </xf>
    <xf numFmtId="0" fontId="32" fillId="0" borderId="0" xfId="0" applyFont="1"/>
    <xf numFmtId="0" fontId="17" fillId="13" borderId="0" xfId="7" applyFont="1" applyFill="1" applyAlignment="1">
      <alignment horizontal="center" vertical="center" wrapText="1"/>
    </xf>
    <xf numFmtId="0" fontId="15" fillId="16" borderId="0" xfId="7" applyFont="1" applyFill="1" applyAlignment="1">
      <alignment horizontal="center" vertical="center"/>
    </xf>
    <xf numFmtId="0" fontId="15" fillId="16" borderId="0" xfId="7" applyFont="1" applyFill="1" applyAlignment="1">
      <alignment horizontal="left" vertical="center"/>
    </xf>
    <xf numFmtId="0" fontId="28" fillId="16" borderId="0" xfId="7" applyFont="1" applyFill="1" applyAlignment="1">
      <alignment horizontal="center" vertical="center" wrapText="1"/>
    </xf>
    <xf numFmtId="0" fontId="15" fillId="10" borderId="0" xfId="7" applyFont="1" applyFill="1" applyAlignment="1">
      <alignment horizontal="center" vertical="center"/>
    </xf>
    <xf numFmtId="0" fontId="15" fillId="10" borderId="0" xfId="7" applyFont="1" applyFill="1" applyAlignment="1">
      <alignment horizontal="left" vertical="center"/>
    </xf>
    <xf numFmtId="0" fontId="28" fillId="10" borderId="0" xfId="7" applyFont="1" applyFill="1" applyAlignment="1">
      <alignment horizontal="center" vertical="center" wrapText="1"/>
    </xf>
    <xf numFmtId="0" fontId="15" fillId="0" borderId="0" xfId="7" applyFont="1" applyAlignment="1">
      <alignment horizontal="center" vertical="center"/>
    </xf>
    <xf numFmtId="0" fontId="15" fillId="0" borderId="0" xfId="7" applyFont="1" applyAlignment="1">
      <alignment vertical="center"/>
    </xf>
    <xf numFmtId="0" fontId="15" fillId="0" borderId="0" xfId="7" quotePrefix="1" applyFont="1" applyAlignment="1">
      <alignment vertical="center"/>
    </xf>
    <xf numFmtId="0" fontId="32" fillId="0" borderId="0" xfId="0" applyFont="1" applyAlignment="1">
      <alignment vertical="center"/>
    </xf>
    <xf numFmtId="0" fontId="15" fillId="16" borderId="75" xfId="0" applyFont="1" applyFill="1" applyBorder="1" applyAlignment="1">
      <alignment vertical="center"/>
    </xf>
    <xf numFmtId="0" fontId="15" fillId="16" borderId="76" xfId="0" applyFont="1" applyFill="1" applyBorder="1" applyAlignment="1">
      <alignment vertical="center"/>
    </xf>
    <xf numFmtId="0" fontId="28" fillId="0" borderId="0" xfId="8" applyFont="1" applyAlignment="1">
      <alignment vertical="center"/>
    </xf>
    <xf numFmtId="0" fontId="36" fillId="16" borderId="3" xfId="0" applyFont="1" applyFill="1" applyBorder="1" applyAlignment="1">
      <alignment vertical="center" readingOrder="1"/>
    </xf>
    <xf numFmtId="0" fontId="36" fillId="16" borderId="4" xfId="0" applyFont="1" applyFill="1" applyBorder="1" applyAlignment="1">
      <alignment horizontal="left" vertical="center" readingOrder="1"/>
    </xf>
    <xf numFmtId="0" fontId="36" fillId="16" borderId="4" xfId="0" applyFont="1" applyFill="1" applyBorder="1" applyAlignment="1">
      <alignment horizontal="left" vertical="center" wrapText="1" readingOrder="1"/>
    </xf>
    <xf numFmtId="0" fontId="36" fillId="16" borderId="78" xfId="0" applyFont="1" applyFill="1" applyBorder="1" applyAlignment="1">
      <alignment horizontal="left" vertical="center" readingOrder="1"/>
    </xf>
    <xf numFmtId="0" fontId="39" fillId="0" borderId="0" xfId="8" applyFont="1" applyAlignment="1">
      <alignment vertical="center"/>
    </xf>
    <xf numFmtId="0" fontId="37" fillId="0" borderId="58" xfId="8" applyFont="1" applyBorder="1" applyAlignment="1">
      <alignment vertical="center"/>
    </xf>
    <xf numFmtId="0" fontId="37" fillId="0" borderId="0" xfId="8" applyFont="1" applyAlignment="1">
      <alignment vertical="center"/>
    </xf>
    <xf numFmtId="0" fontId="37" fillId="0" borderId="79" xfId="8" applyFont="1" applyBorder="1" applyAlignment="1">
      <alignment vertical="center"/>
    </xf>
    <xf numFmtId="0" fontId="15" fillId="0" borderId="31" xfId="0" applyFont="1" applyBorder="1" applyAlignment="1">
      <alignment horizontal="left" vertical="center" wrapText="1"/>
    </xf>
    <xf numFmtId="0" fontId="40" fillId="0" borderId="82" xfId="0" applyFont="1" applyBorder="1" applyAlignment="1">
      <alignment horizontal="left" vertical="center" wrapText="1"/>
    </xf>
    <xf numFmtId="0" fontId="40" fillId="0" borderId="81" xfId="0" applyFont="1" applyBorder="1" applyAlignment="1">
      <alignment vertical="center" wrapText="1"/>
    </xf>
    <xf numFmtId="0" fontId="40" fillId="0" borderId="31" xfId="0" applyFont="1" applyBorder="1" applyAlignment="1">
      <alignment horizontal="left" vertical="center" wrapText="1"/>
    </xf>
    <xf numFmtId="0" fontId="40" fillId="0" borderId="50" xfId="0" applyFont="1" applyBorder="1" applyAlignment="1">
      <alignment horizontal="left" vertical="center" wrapText="1"/>
    </xf>
    <xf numFmtId="0" fontId="17" fillId="13" borderId="70" xfId="0" applyFont="1" applyFill="1" applyBorder="1" applyAlignment="1">
      <alignment horizontal="center" vertical="center" wrapText="1"/>
    </xf>
    <xf numFmtId="0" fontId="17" fillId="13" borderId="65" xfId="0" applyFont="1" applyFill="1" applyBorder="1" applyAlignment="1">
      <alignment horizontal="left" vertical="center" wrapText="1"/>
    </xf>
    <xf numFmtId="0" fontId="17" fillId="13" borderId="65" xfId="0" applyFont="1" applyFill="1" applyBorder="1" applyAlignment="1">
      <alignment horizontal="center" vertical="center" wrapText="1"/>
    </xf>
    <xf numFmtId="0" fontId="17" fillId="13" borderId="83" xfId="0" applyFont="1" applyFill="1" applyBorder="1" applyAlignment="1">
      <alignment horizontal="center" vertical="center"/>
    </xf>
    <xf numFmtId="0" fontId="15" fillId="0" borderId="0" xfId="0" applyFont="1" applyAlignment="1">
      <alignment vertical="center" wrapText="1"/>
    </xf>
    <xf numFmtId="0" fontId="41" fillId="14" borderId="71" xfId="0" applyFont="1" applyFill="1" applyBorder="1" applyAlignment="1">
      <alignment horizontal="center" vertical="center"/>
    </xf>
    <xf numFmtId="166" fontId="41" fillId="14" borderId="66" xfId="1" applyNumberFormat="1" applyFont="1" applyFill="1" applyBorder="1" applyAlignment="1">
      <alignment vertical="center"/>
    </xf>
    <xf numFmtId="0" fontId="41" fillId="14" borderId="67" xfId="0" applyFont="1" applyFill="1" applyBorder="1" applyAlignment="1">
      <alignment horizontal="center" vertical="center"/>
    </xf>
    <xf numFmtId="166" fontId="15" fillId="16" borderId="66" xfId="1" applyNumberFormat="1" applyFont="1" applyFill="1" applyBorder="1" applyAlignment="1">
      <alignment vertical="center"/>
    </xf>
    <xf numFmtId="0" fontId="15" fillId="16" borderId="67" xfId="0" applyFont="1" applyFill="1" applyBorder="1" applyAlignment="1">
      <alignment horizontal="center" vertical="center"/>
    </xf>
    <xf numFmtId="166" fontId="15" fillId="10" borderId="66" xfId="1" applyNumberFormat="1" applyFont="1" applyFill="1" applyBorder="1" applyAlignment="1">
      <alignment vertical="center"/>
    </xf>
    <xf numFmtId="0" fontId="15" fillId="10" borderId="67" xfId="0" applyFont="1" applyFill="1" applyBorder="1" applyAlignment="1">
      <alignment horizontal="center" vertical="center"/>
    </xf>
    <xf numFmtId="0" fontId="17" fillId="14" borderId="84" xfId="0" applyFont="1" applyFill="1" applyBorder="1" applyAlignment="1">
      <alignment horizontal="left" vertical="center"/>
    </xf>
    <xf numFmtId="0" fontId="17" fillId="14" borderId="66" xfId="0" applyFont="1" applyFill="1" applyBorder="1" applyAlignment="1">
      <alignment horizontal="left" vertical="center"/>
    </xf>
    <xf numFmtId="166" fontId="41" fillId="14" borderId="66" xfId="1" applyNumberFormat="1" applyFont="1" applyFill="1" applyBorder="1" applyAlignment="1">
      <alignment horizontal="left" vertical="center"/>
    </xf>
    <xf numFmtId="0" fontId="41" fillId="14" borderId="66" xfId="0" applyFont="1" applyFill="1" applyBorder="1" applyAlignment="1">
      <alignment horizontal="left" vertical="center"/>
    </xf>
    <xf numFmtId="0" fontId="37" fillId="0" borderId="0" xfId="0" applyFont="1" applyAlignment="1">
      <alignment horizontal="center" vertical="center"/>
    </xf>
    <xf numFmtId="0" fontId="28" fillId="0" borderId="0" xfId="0" applyFont="1" applyAlignment="1">
      <alignment horizontal="left" vertical="center"/>
    </xf>
    <xf numFmtId="0" fontId="32" fillId="0" borderId="0" xfId="0" applyFont="1" applyAlignment="1">
      <alignment vertical="center" wrapText="1"/>
    </xf>
    <xf numFmtId="0" fontId="34" fillId="0" borderId="0" xfId="0" applyFont="1" applyAlignment="1">
      <alignment vertical="center"/>
    </xf>
    <xf numFmtId="0" fontId="34" fillId="0" borderId="0" xfId="0" applyFont="1" applyAlignment="1">
      <alignment vertical="center" wrapText="1"/>
    </xf>
    <xf numFmtId="0" fontId="15" fillId="0" borderId="0" xfId="0" applyFont="1" applyAlignment="1">
      <alignment horizontal="right" vertical="center" wrapText="1"/>
    </xf>
    <xf numFmtId="0" fontId="15" fillId="0" borderId="0" xfId="0" applyFont="1" applyAlignment="1">
      <alignment horizontal="right" vertical="center"/>
    </xf>
    <xf numFmtId="0" fontId="40" fillId="0" borderId="58" xfId="0" applyFont="1" applyBorder="1" applyAlignment="1">
      <alignment horizontal="left" vertical="center"/>
    </xf>
    <xf numFmtId="0" fontId="15" fillId="0" borderId="0" xfId="0" applyFont="1" applyAlignment="1">
      <alignment horizontal="left" vertical="center"/>
    </xf>
    <xf numFmtId="0" fontId="40" fillId="0" borderId="0" xfId="0" applyFont="1" applyAlignment="1">
      <alignment horizontal="left" vertical="center"/>
    </xf>
    <xf numFmtId="0" fontId="42" fillId="0" borderId="0" xfId="0" applyFont="1" applyAlignment="1">
      <alignment horizontal="left" vertical="center"/>
    </xf>
    <xf numFmtId="0" fontId="15" fillId="0" borderId="0" xfId="0" applyFont="1" applyAlignment="1">
      <alignment horizontal="left" vertical="center" wrapText="1"/>
    </xf>
    <xf numFmtId="0" fontId="40" fillId="0" borderId="80" xfId="0" applyFont="1" applyBorder="1" applyAlignment="1">
      <alignment horizontal="left" vertical="center" wrapText="1"/>
    </xf>
    <xf numFmtId="0" fontId="17" fillId="13" borderId="83" xfId="0" applyFont="1" applyFill="1" applyBorder="1" applyAlignment="1">
      <alignment horizontal="center" vertical="center" wrapText="1"/>
    </xf>
    <xf numFmtId="0" fontId="15" fillId="0" borderId="0" xfId="0" applyFont="1" applyAlignment="1">
      <alignment horizontal="center" vertical="center" wrapText="1"/>
    </xf>
    <xf numFmtId="0" fontId="15" fillId="16" borderId="71" xfId="0" applyFont="1" applyFill="1" applyBorder="1" applyAlignment="1">
      <alignment vertical="center"/>
    </xf>
    <xf numFmtId="0" fontId="15" fillId="16" borderId="66" xfId="0" applyFont="1" applyFill="1" applyBorder="1" applyAlignment="1">
      <alignment vertical="center"/>
    </xf>
    <xf numFmtId="43" fontId="15" fillId="16" borderId="66" xfId="1" applyFont="1" applyFill="1" applyBorder="1" applyAlignment="1">
      <alignment vertical="center"/>
    </xf>
    <xf numFmtId="3" fontId="15" fillId="16" borderId="66" xfId="0" applyNumberFormat="1" applyFont="1" applyFill="1" applyBorder="1" applyAlignment="1">
      <alignment vertical="center"/>
    </xf>
    <xf numFmtId="0" fontId="15" fillId="16" borderId="67" xfId="0" applyFont="1" applyFill="1" applyBorder="1" applyAlignment="1">
      <alignment vertical="center"/>
    </xf>
    <xf numFmtId="0" fontId="15" fillId="10" borderId="71" xfId="0" applyFont="1" applyFill="1" applyBorder="1" applyAlignment="1">
      <alignment vertical="center"/>
    </xf>
    <xf numFmtId="0" fontId="15" fillId="10" borderId="66" xfId="0" applyFont="1" applyFill="1" applyBorder="1" applyAlignment="1">
      <alignment vertical="center"/>
    </xf>
    <xf numFmtId="43" fontId="15" fillId="10" borderId="66" xfId="1" applyFont="1" applyFill="1" applyBorder="1" applyAlignment="1">
      <alignment vertical="center"/>
    </xf>
    <xf numFmtId="3" fontId="15" fillId="10" borderId="66" xfId="0" applyNumberFormat="1" applyFont="1" applyFill="1" applyBorder="1" applyAlignment="1">
      <alignment vertical="center"/>
    </xf>
    <xf numFmtId="0" fontId="15" fillId="10" borderId="67" xfId="0" applyFont="1" applyFill="1" applyBorder="1" applyAlignment="1">
      <alignment vertical="center"/>
    </xf>
    <xf numFmtId="0" fontId="15" fillId="16" borderId="72" xfId="0" applyFont="1" applyFill="1" applyBorder="1" applyAlignment="1">
      <alignment vertical="center"/>
    </xf>
    <xf numFmtId="0" fontId="15" fillId="16" borderId="73" xfId="0" applyFont="1" applyFill="1" applyBorder="1" applyAlignment="1">
      <alignment vertical="center"/>
    </xf>
    <xf numFmtId="43" fontId="15" fillId="16" borderId="73" xfId="1" applyFont="1" applyFill="1" applyBorder="1" applyAlignment="1">
      <alignment vertical="center"/>
    </xf>
    <xf numFmtId="3" fontId="15" fillId="16" borderId="73" xfId="0" applyNumberFormat="1" applyFont="1" applyFill="1" applyBorder="1" applyAlignment="1">
      <alignment vertical="center"/>
    </xf>
    <xf numFmtId="0" fontId="15" fillId="16" borderId="84" xfId="0" applyFont="1" applyFill="1" applyBorder="1" applyAlignment="1">
      <alignment vertical="center"/>
    </xf>
    <xf numFmtId="0" fontId="43" fillId="0" borderId="0" xfId="0" applyFont="1" applyAlignment="1">
      <alignment vertical="center"/>
    </xf>
    <xf numFmtId="0" fontId="44" fillId="20" borderId="70" xfId="0" applyFont="1" applyFill="1" applyBorder="1" applyAlignment="1" applyProtection="1">
      <alignment horizontal="center" vertical="center" wrapText="1"/>
      <protection locked="0"/>
    </xf>
    <xf numFmtId="0" fontId="44" fillId="20" borderId="65" xfId="0" applyFont="1" applyFill="1" applyBorder="1" applyAlignment="1" applyProtection="1">
      <alignment horizontal="center" vertical="center" wrapText="1"/>
      <protection locked="0"/>
    </xf>
    <xf numFmtId="0" fontId="44" fillId="20" borderId="83" xfId="0" applyFont="1" applyFill="1" applyBorder="1" applyAlignment="1" applyProtection="1">
      <alignment horizontal="center" vertical="center" wrapText="1"/>
      <protection locked="0"/>
    </xf>
    <xf numFmtId="0" fontId="17" fillId="14" borderId="72" xfId="0" applyFont="1" applyFill="1" applyBorder="1" applyAlignment="1">
      <alignment vertical="center"/>
    </xf>
    <xf numFmtId="0" fontId="17" fillId="14" borderId="73" xfId="0" applyFont="1" applyFill="1" applyBorder="1" applyAlignment="1">
      <alignment vertical="center"/>
    </xf>
    <xf numFmtId="0" fontId="17" fillId="14" borderId="84" xfId="0" applyFont="1" applyFill="1" applyBorder="1" applyAlignment="1">
      <alignment vertical="center"/>
    </xf>
    <xf numFmtId="0" fontId="44" fillId="20" borderId="70" xfId="0" applyFont="1" applyFill="1" applyBorder="1" applyAlignment="1" applyProtection="1">
      <alignment vertical="center" wrapText="1"/>
      <protection locked="0"/>
    </xf>
    <xf numFmtId="0" fontId="44" fillId="20" borderId="65" xfId="0" applyFont="1" applyFill="1" applyBorder="1" applyAlignment="1" applyProtection="1">
      <alignment vertical="center" wrapText="1"/>
      <protection locked="0"/>
    </xf>
    <xf numFmtId="3" fontId="17" fillId="14" borderId="72" xfId="0" applyNumberFormat="1" applyFont="1" applyFill="1" applyBorder="1" applyAlignment="1">
      <alignment horizontal="right" vertical="center"/>
    </xf>
    <xf numFmtId="3" fontId="17" fillId="14" borderId="73" xfId="0" applyNumberFormat="1" applyFont="1" applyFill="1" applyBorder="1" applyAlignment="1">
      <alignment horizontal="right" vertical="center"/>
    </xf>
    <xf numFmtId="0" fontId="45" fillId="0" borderId="0" xfId="0" applyFont="1" applyAlignment="1">
      <alignment vertical="center"/>
    </xf>
    <xf numFmtId="0" fontId="34" fillId="0" borderId="0" xfId="0" applyFont="1"/>
    <xf numFmtId="0" fontId="36" fillId="0" borderId="0" xfId="0" applyFont="1" applyAlignment="1">
      <alignment vertical="center"/>
    </xf>
    <xf numFmtId="0" fontId="17" fillId="13" borderId="65" xfId="0" applyFont="1" applyFill="1" applyBorder="1" applyAlignment="1">
      <alignment vertical="center" wrapText="1"/>
    </xf>
    <xf numFmtId="0" fontId="17" fillId="13" borderId="83" xfId="0" applyFont="1" applyFill="1" applyBorder="1" applyAlignment="1">
      <alignment vertical="center" wrapText="1"/>
    </xf>
    <xf numFmtId="0" fontId="41" fillId="21" borderId="71" xfId="0" applyFont="1" applyFill="1" applyBorder="1"/>
    <xf numFmtId="0" fontId="15" fillId="16" borderId="66" xfId="2" applyNumberFormat="1" applyFont="1" applyFill="1" applyBorder="1"/>
    <xf numFmtId="0" fontId="37" fillId="22" borderId="66" xfId="0" applyFont="1" applyFill="1" applyBorder="1" applyAlignment="1">
      <alignment horizontal="center" vertical="center"/>
    </xf>
    <xf numFmtId="9" fontId="15" fillId="16" borderId="66" xfId="2" applyFont="1" applyFill="1" applyBorder="1"/>
    <xf numFmtId="0" fontId="37" fillId="22" borderId="67" xfId="0" applyFont="1" applyFill="1" applyBorder="1" applyAlignment="1">
      <alignment horizontal="center" vertical="center"/>
    </xf>
    <xf numFmtId="0" fontId="15" fillId="10" borderId="66" xfId="2" applyNumberFormat="1" applyFont="1" applyFill="1" applyBorder="1"/>
    <xf numFmtId="9" fontId="15" fillId="10" borderId="66" xfId="2" applyFont="1" applyFill="1" applyBorder="1"/>
    <xf numFmtId="9" fontId="15" fillId="10" borderId="67" xfId="2" applyFont="1" applyFill="1" applyBorder="1"/>
    <xf numFmtId="9" fontId="15" fillId="16" borderId="67" xfId="2" applyFont="1" applyFill="1" applyBorder="1"/>
    <xf numFmtId="0" fontId="15" fillId="10" borderId="73" xfId="2" applyNumberFormat="1" applyFont="1" applyFill="1" applyBorder="1"/>
    <xf numFmtId="9" fontId="15" fillId="10" borderId="73" xfId="2" applyFont="1" applyFill="1" applyBorder="1"/>
    <xf numFmtId="9" fontId="15" fillId="10" borderId="84" xfId="2" applyFont="1" applyFill="1" applyBorder="1"/>
    <xf numFmtId="9" fontId="46" fillId="14" borderId="48" xfId="2" applyFont="1" applyFill="1" applyBorder="1"/>
    <xf numFmtId="0" fontId="47" fillId="0" borderId="0" xfId="0" applyFont="1"/>
    <xf numFmtId="0" fontId="40" fillId="0" borderId="58" xfId="0" applyFont="1" applyBorder="1" applyAlignment="1">
      <alignment vertical="center"/>
    </xf>
    <xf numFmtId="0" fontId="40" fillId="0" borderId="0" xfId="0" applyFont="1" applyAlignment="1">
      <alignment vertical="center"/>
    </xf>
    <xf numFmtId="0" fontId="17" fillId="13" borderId="87" xfId="0" applyFont="1" applyFill="1" applyBorder="1" applyAlignment="1">
      <alignment vertical="center" wrapText="1"/>
    </xf>
    <xf numFmtId="0" fontId="17" fillId="13" borderId="87" xfId="0" applyFont="1" applyFill="1" applyBorder="1" applyAlignment="1">
      <alignment vertical="center"/>
    </xf>
    <xf numFmtId="0" fontId="15" fillId="16" borderId="87" xfId="0" applyFont="1" applyFill="1" applyBorder="1" applyAlignment="1">
      <alignment vertical="center"/>
    </xf>
    <xf numFmtId="0" fontId="15" fillId="16" borderId="87" xfId="0" applyFont="1" applyFill="1" applyBorder="1" applyAlignment="1">
      <alignment vertical="center" wrapText="1"/>
    </xf>
    <xf numFmtId="0" fontId="15" fillId="10" borderId="87" xfId="0" applyFont="1" applyFill="1" applyBorder="1" applyAlignment="1">
      <alignment vertical="center"/>
    </xf>
    <xf numFmtId="0" fontId="15" fillId="14" borderId="88" xfId="0" applyFont="1" applyFill="1" applyBorder="1"/>
    <xf numFmtId="0" fontId="32" fillId="0" borderId="0" xfId="0" applyFont="1" applyAlignment="1" applyProtection="1">
      <alignment vertical="center"/>
      <protection locked="0"/>
    </xf>
    <xf numFmtId="0" fontId="31" fillId="0" borderId="0" xfId="0" applyFont="1" applyAlignment="1" applyProtection="1">
      <alignment horizontal="center" vertical="center"/>
      <protection locked="0"/>
    </xf>
    <xf numFmtId="0" fontId="31" fillId="0" borderId="0" xfId="0" applyFont="1" applyAlignment="1">
      <alignment vertical="center"/>
    </xf>
    <xf numFmtId="0" fontId="36" fillId="0" borderId="0" xfId="0" applyFont="1" applyAlignment="1" applyProtection="1">
      <alignment vertical="center"/>
      <protection locked="0"/>
    </xf>
    <xf numFmtId="0" fontId="31" fillId="0" borderId="0" xfId="0" applyFont="1" applyAlignment="1" applyProtection="1">
      <alignment vertical="center"/>
      <protection locked="0"/>
    </xf>
    <xf numFmtId="0" fontId="36" fillId="24" borderId="0" xfId="0" applyFont="1" applyFill="1" applyAlignment="1" applyProtection="1">
      <alignment vertical="center"/>
      <protection locked="0"/>
    </xf>
    <xf numFmtId="0" fontId="17" fillId="20" borderId="70" xfId="0" applyFont="1" applyFill="1" applyBorder="1" applyAlignment="1" applyProtection="1">
      <alignment vertical="center" wrapText="1"/>
      <protection locked="0"/>
    </xf>
    <xf numFmtId="0" fontId="17" fillId="20" borderId="65" xfId="0" applyFont="1" applyFill="1" applyBorder="1" applyAlignment="1" applyProtection="1">
      <alignment vertical="center" wrapText="1"/>
      <protection locked="0"/>
    </xf>
    <xf numFmtId="0" fontId="17" fillId="20" borderId="83" xfId="0" applyFont="1" applyFill="1" applyBorder="1" applyAlignment="1" applyProtection="1">
      <alignment vertical="center" wrapText="1"/>
      <protection locked="0"/>
    </xf>
    <xf numFmtId="0" fontId="31" fillId="0" borderId="0" xfId="0" applyFont="1" applyAlignment="1">
      <alignment vertical="center" wrapText="1"/>
    </xf>
    <xf numFmtId="0" fontId="31" fillId="16" borderId="71" xfId="0" applyFont="1" applyFill="1" applyBorder="1" applyAlignment="1" applyProtection="1">
      <alignment vertical="center"/>
      <protection locked="0"/>
    </xf>
    <xf numFmtId="0" fontId="31" fillId="16" borderId="66" xfId="0" applyFont="1" applyFill="1" applyBorder="1" applyAlignment="1" applyProtection="1">
      <alignment vertical="center"/>
      <protection locked="0"/>
    </xf>
    <xf numFmtId="0" fontId="31" fillId="16" borderId="66" xfId="1" applyNumberFormat="1" applyFont="1" applyFill="1" applyBorder="1" applyAlignment="1" applyProtection="1">
      <alignment vertical="center" wrapText="1"/>
      <protection locked="0"/>
    </xf>
    <xf numFmtId="0" fontId="31" fillId="16" borderId="66" xfId="0" applyFont="1" applyFill="1" applyBorder="1" applyAlignment="1" applyProtection="1">
      <alignment vertical="center" wrapText="1"/>
      <protection locked="0"/>
    </xf>
    <xf numFmtId="166" fontId="31" fillId="16" borderId="66" xfId="1" applyNumberFormat="1" applyFont="1" applyFill="1" applyBorder="1" applyAlignment="1" applyProtection="1">
      <alignment vertical="center"/>
      <protection locked="0"/>
    </xf>
    <xf numFmtId="0" fontId="31" fillId="16" borderId="67" xfId="0" applyFont="1" applyFill="1" applyBorder="1" applyAlignment="1" applyProtection="1">
      <alignment vertical="center" wrapText="1"/>
      <protection locked="0"/>
    </xf>
    <xf numFmtId="0" fontId="36" fillId="10" borderId="71" xfId="0" applyFont="1" applyFill="1" applyBorder="1" applyAlignment="1" applyProtection="1">
      <alignment vertical="center"/>
      <protection locked="0"/>
    </xf>
    <xf numFmtId="0" fontId="36" fillId="10" borderId="66" xfId="0" applyFont="1" applyFill="1" applyBorder="1" applyAlignment="1" applyProtection="1">
      <alignment vertical="center"/>
      <protection locked="0"/>
    </xf>
    <xf numFmtId="166" fontId="36" fillId="10" borderId="66" xfId="1" applyNumberFormat="1" applyFont="1" applyFill="1" applyBorder="1" applyAlignment="1" applyProtection="1">
      <alignment vertical="center"/>
      <protection locked="0"/>
    </xf>
    <xf numFmtId="0" fontId="31" fillId="10" borderId="66" xfId="0" applyFont="1" applyFill="1" applyBorder="1" applyAlignment="1" applyProtection="1">
      <alignment vertical="center"/>
      <protection locked="0"/>
    </xf>
    <xf numFmtId="0" fontId="31" fillId="10" borderId="67" xfId="0" applyFont="1" applyFill="1" applyBorder="1" applyAlignment="1" applyProtection="1">
      <alignment vertical="center"/>
      <protection locked="0"/>
    </xf>
    <xf numFmtId="0" fontId="36" fillId="16" borderId="71" xfId="0" applyFont="1" applyFill="1" applyBorder="1" applyAlignment="1" applyProtection="1">
      <alignment vertical="center"/>
      <protection locked="0"/>
    </xf>
    <xf numFmtId="0" fontId="36" fillId="16" borderId="66" xfId="0" applyFont="1" applyFill="1" applyBorder="1" applyAlignment="1" applyProtection="1">
      <alignment vertical="center"/>
      <protection locked="0"/>
    </xf>
    <xf numFmtId="166" fontId="36" fillId="16" borderId="66" xfId="1" applyNumberFormat="1" applyFont="1" applyFill="1" applyBorder="1" applyAlignment="1" applyProtection="1">
      <alignment vertical="center"/>
      <protection locked="0"/>
    </xf>
    <xf numFmtId="0" fontId="36" fillId="16" borderId="67" xfId="0" applyFont="1" applyFill="1" applyBorder="1" applyAlignment="1" applyProtection="1">
      <alignment vertical="center"/>
      <protection locked="0"/>
    </xf>
    <xf numFmtId="0" fontId="17" fillId="25" borderId="72" xfId="0" applyFont="1" applyFill="1" applyBorder="1" applyAlignment="1" applyProtection="1">
      <alignment horizontal="center" vertical="center"/>
      <protection locked="0"/>
    </xf>
    <xf numFmtId="0" fontId="17" fillId="25" borderId="73" xfId="0" applyFont="1" applyFill="1" applyBorder="1" applyAlignment="1" applyProtection="1">
      <alignment horizontal="center" vertical="center"/>
      <protection locked="0"/>
    </xf>
    <xf numFmtId="166" fontId="17" fillId="25" borderId="73" xfId="1" applyNumberFormat="1" applyFont="1" applyFill="1" applyBorder="1" applyAlignment="1" applyProtection="1">
      <alignment horizontal="center" vertical="center"/>
      <protection locked="0"/>
    </xf>
    <xf numFmtId="0" fontId="41" fillId="25" borderId="73" xfId="0" applyFont="1" applyFill="1" applyBorder="1" applyAlignment="1" applyProtection="1">
      <alignment horizontal="center" vertical="center"/>
      <protection locked="0"/>
    </xf>
    <xf numFmtId="0" fontId="41" fillId="25" borderId="84" xfId="0" applyFont="1" applyFill="1" applyBorder="1" applyAlignment="1" applyProtection="1">
      <alignment horizontal="center" vertical="center"/>
      <protection locked="0"/>
    </xf>
    <xf numFmtId="0" fontId="47" fillId="0" borderId="0" xfId="0" applyFont="1" applyAlignment="1" applyProtection="1">
      <alignment vertical="center"/>
      <protection locked="0"/>
    </xf>
    <xf numFmtId="0" fontId="39" fillId="0" borderId="0" xfId="9" applyFont="1" applyAlignment="1">
      <alignment vertical="center"/>
    </xf>
    <xf numFmtId="0" fontId="28" fillId="0" borderId="0" xfId="9" applyFont="1" applyAlignment="1">
      <alignment vertical="center"/>
    </xf>
    <xf numFmtId="0" fontId="15" fillId="16" borderId="90" xfId="0" applyFont="1" applyFill="1" applyBorder="1" applyAlignment="1">
      <alignment horizontal="center"/>
    </xf>
    <xf numFmtId="0" fontId="15" fillId="10" borderId="90" xfId="0" applyFont="1" applyFill="1" applyBorder="1" applyAlignment="1">
      <alignment horizontal="center"/>
    </xf>
    <xf numFmtId="14" fontId="15" fillId="16" borderId="90" xfId="0" applyNumberFormat="1" applyFont="1" applyFill="1" applyBorder="1" applyAlignment="1">
      <alignment horizontal="center"/>
    </xf>
    <xf numFmtId="0" fontId="15" fillId="10" borderId="90" xfId="0" applyFont="1" applyFill="1" applyBorder="1"/>
    <xf numFmtId="0" fontId="48" fillId="0" borderId="0" xfId="0" applyFont="1" applyAlignment="1">
      <alignment vertical="center"/>
    </xf>
    <xf numFmtId="0" fontId="40" fillId="0" borderId="0" xfId="0" applyFont="1"/>
    <xf numFmtId="0" fontId="18" fillId="20" borderId="83" xfId="0" applyFont="1" applyFill="1" applyBorder="1" applyAlignment="1" applyProtection="1">
      <alignment horizontal="center" vertical="center" wrapText="1"/>
      <protection locked="0"/>
    </xf>
    <xf numFmtId="0" fontId="49" fillId="0" borderId="0" xfId="0" applyFont="1" applyProtection="1">
      <protection locked="0"/>
    </xf>
    <xf numFmtId="0" fontId="18" fillId="20" borderId="66" xfId="0" applyFont="1" applyFill="1" applyBorder="1" applyAlignment="1" applyProtection="1">
      <alignment horizontal="center" vertical="center" wrapText="1"/>
      <protection locked="0"/>
    </xf>
    <xf numFmtId="0" fontId="18" fillId="20" borderId="67" xfId="0" applyFont="1" applyFill="1" applyBorder="1" applyAlignment="1" applyProtection="1">
      <alignment horizontal="center" vertical="center" wrapText="1"/>
      <protection locked="0"/>
    </xf>
    <xf numFmtId="0" fontId="50" fillId="16" borderId="71" xfId="0" applyFont="1" applyFill="1" applyBorder="1" applyProtection="1">
      <protection locked="0"/>
    </xf>
    <xf numFmtId="0" fontId="50" fillId="16" borderId="66" xfId="0" applyFont="1" applyFill="1" applyBorder="1" applyProtection="1">
      <protection locked="0"/>
    </xf>
    <xf numFmtId="43" fontId="50" fillId="16" borderId="66" xfId="1" applyFont="1" applyFill="1" applyBorder="1" applyProtection="1">
      <protection locked="0"/>
    </xf>
    <xf numFmtId="0" fontId="50" fillId="16" borderId="67" xfId="0" applyFont="1" applyFill="1" applyBorder="1" applyProtection="1">
      <protection locked="0"/>
    </xf>
    <xf numFmtId="0" fontId="50" fillId="10" borderId="71" xfId="0" applyFont="1" applyFill="1" applyBorder="1" applyProtection="1">
      <protection locked="0"/>
    </xf>
    <xf numFmtId="0" fontId="50" fillId="10" borderId="66" xfId="0" applyFont="1" applyFill="1" applyBorder="1" applyProtection="1">
      <protection locked="0"/>
    </xf>
    <xf numFmtId="43" fontId="49" fillId="10" borderId="66" xfId="1" applyFont="1" applyFill="1" applyBorder="1" applyProtection="1">
      <protection locked="0"/>
    </xf>
    <xf numFmtId="0" fontId="50" fillId="10" borderId="67" xfId="0" applyFont="1" applyFill="1" applyBorder="1" applyProtection="1">
      <protection locked="0"/>
    </xf>
    <xf numFmtId="0" fontId="18" fillId="14" borderId="72" xfId="0" applyFont="1" applyFill="1" applyBorder="1" applyProtection="1">
      <protection locked="0"/>
    </xf>
    <xf numFmtId="0" fontId="18" fillId="14" borderId="73" xfId="0" applyFont="1" applyFill="1" applyBorder="1" applyProtection="1">
      <protection locked="0"/>
    </xf>
    <xf numFmtId="43" fontId="51" fillId="14" borderId="73" xfId="1" applyFont="1" applyFill="1" applyBorder="1" applyProtection="1">
      <protection locked="0"/>
    </xf>
    <xf numFmtId="43" fontId="51" fillId="14" borderId="84" xfId="1" applyFont="1" applyFill="1" applyBorder="1" applyProtection="1">
      <protection locked="0"/>
    </xf>
    <xf numFmtId="0" fontId="52" fillId="0" borderId="0" xfId="0" applyFont="1"/>
    <xf numFmtId="0" fontId="49" fillId="0" borderId="0" xfId="0" applyFont="1" applyAlignment="1" applyProtection="1">
      <alignment vertical="center"/>
      <protection locked="0"/>
    </xf>
    <xf numFmtId="0" fontId="53" fillId="0" borderId="0" xfId="0" applyFont="1" applyAlignment="1">
      <alignment horizontal="left" vertical="center"/>
    </xf>
    <xf numFmtId="0" fontId="53" fillId="0" borderId="0" xfId="0" applyFont="1" applyAlignment="1" applyProtection="1">
      <alignment vertical="center"/>
      <protection locked="0"/>
    </xf>
    <xf numFmtId="0" fontId="50" fillId="16" borderId="71" xfId="0" applyFont="1" applyFill="1" applyBorder="1" applyAlignment="1" applyProtection="1">
      <alignment vertical="center"/>
      <protection locked="0"/>
    </xf>
    <xf numFmtId="0" fontId="50" fillId="16" borderId="66" xfId="0" applyFont="1" applyFill="1" applyBorder="1" applyAlignment="1" applyProtection="1">
      <alignment vertical="center"/>
      <protection locked="0"/>
    </xf>
    <xf numFmtId="43" fontId="50" fillId="16" borderId="67" xfId="1" applyFont="1" applyFill="1" applyBorder="1" applyAlignment="1" applyProtection="1">
      <alignment vertical="center"/>
      <protection locked="0"/>
    </xf>
    <xf numFmtId="0" fontId="50" fillId="10" borderId="71" xfId="0" applyFont="1" applyFill="1" applyBorder="1" applyAlignment="1" applyProtection="1">
      <alignment vertical="center"/>
      <protection locked="0"/>
    </xf>
    <xf numFmtId="0" fontId="50" fillId="10" borderId="66" xfId="0" applyFont="1" applyFill="1" applyBorder="1" applyAlignment="1" applyProtection="1">
      <alignment vertical="center"/>
      <protection locked="0"/>
    </xf>
    <xf numFmtId="43" fontId="49" fillId="10" borderId="67" xfId="1" applyFont="1" applyFill="1" applyBorder="1" applyAlignment="1" applyProtection="1">
      <alignment vertical="center"/>
      <protection locked="0"/>
    </xf>
    <xf numFmtId="0" fontId="18" fillId="25" borderId="72" xfId="0" applyFont="1" applyFill="1" applyBorder="1" applyAlignment="1" applyProtection="1">
      <alignment horizontal="center" vertical="center"/>
      <protection locked="0"/>
    </xf>
    <xf numFmtId="0" fontId="18" fillId="25" borderId="73" xfId="0" applyFont="1" applyFill="1" applyBorder="1" applyAlignment="1" applyProtection="1">
      <alignment horizontal="center" vertical="center"/>
      <protection locked="0"/>
    </xf>
    <xf numFmtId="43" fontId="51" fillId="25" borderId="73" xfId="1" applyFont="1" applyFill="1" applyBorder="1" applyAlignment="1" applyProtection="1">
      <alignment horizontal="center" vertical="center"/>
      <protection locked="0"/>
    </xf>
    <xf numFmtId="43" fontId="51" fillId="25" borderId="84" xfId="1" applyFont="1" applyFill="1" applyBorder="1" applyAlignment="1" applyProtection="1">
      <alignment horizontal="center" vertical="center"/>
      <protection locked="0"/>
    </xf>
    <xf numFmtId="0" fontId="49" fillId="0" borderId="0" xfId="0" applyFont="1" applyAlignment="1">
      <alignment vertical="center"/>
    </xf>
    <xf numFmtId="0" fontId="54" fillId="0" borderId="0" xfId="9" applyFont="1" applyAlignment="1">
      <alignment vertical="center"/>
    </xf>
    <xf numFmtId="0" fontId="20" fillId="0" borderId="0" xfId="9" applyFont="1" applyAlignment="1">
      <alignment vertical="center" wrapText="1"/>
    </xf>
    <xf numFmtId="0" fontId="20" fillId="0" borderId="0" xfId="9" applyFont="1" applyAlignment="1">
      <alignment vertical="center"/>
    </xf>
    <xf numFmtId="0" fontId="50" fillId="16" borderId="90" xfId="0" applyFont="1" applyFill="1" applyBorder="1" applyAlignment="1">
      <alignment vertical="center" wrapText="1" readingOrder="1"/>
    </xf>
    <xf numFmtId="0" fontId="52" fillId="16" borderId="90" xfId="0" applyFont="1" applyFill="1" applyBorder="1" applyAlignment="1">
      <alignment horizontal="center"/>
    </xf>
    <xf numFmtId="0" fontId="50" fillId="10" borderId="90" xfId="0" applyFont="1" applyFill="1" applyBorder="1" applyAlignment="1">
      <alignment vertical="center" wrapText="1" readingOrder="1"/>
    </xf>
    <xf numFmtId="0" fontId="52" fillId="10" borderId="90" xfId="0" applyFont="1" applyFill="1" applyBorder="1" applyAlignment="1">
      <alignment horizontal="center"/>
    </xf>
    <xf numFmtId="14" fontId="52" fillId="16" borderId="90" xfId="0" applyNumberFormat="1" applyFont="1" applyFill="1" applyBorder="1" applyAlignment="1">
      <alignment horizontal="center"/>
    </xf>
    <xf numFmtId="0" fontId="52" fillId="10" borderId="90" xfId="0" applyFont="1" applyFill="1" applyBorder="1"/>
    <xf numFmtId="0" fontId="50" fillId="0" borderId="0" xfId="0" applyFont="1" applyAlignment="1" applyProtection="1">
      <alignment vertical="center"/>
      <protection locked="0"/>
    </xf>
    <xf numFmtId="0" fontId="50" fillId="26" borderId="0" xfId="0" applyFont="1" applyFill="1" applyAlignment="1" applyProtection="1">
      <alignment vertical="center"/>
      <protection locked="0"/>
    </xf>
    <xf numFmtId="0" fontId="50" fillId="26" borderId="0" xfId="0" applyFont="1" applyFill="1" applyAlignment="1" applyProtection="1">
      <alignment vertical="center" wrapText="1"/>
      <protection locked="0"/>
    </xf>
    <xf numFmtId="0" fontId="53" fillId="0" borderId="0" xfId="0" applyFont="1" applyAlignment="1" applyProtection="1">
      <alignment horizontal="left" vertical="center" wrapText="1"/>
      <protection locked="0"/>
    </xf>
    <xf numFmtId="0" fontId="18" fillId="20" borderId="87" xfId="0" applyFont="1" applyFill="1" applyBorder="1" applyAlignment="1" applyProtection="1">
      <alignment horizontal="center" vertical="center" wrapText="1"/>
      <protection locked="0"/>
    </xf>
    <xf numFmtId="0" fontId="50" fillId="16" borderId="95" xfId="0" applyFont="1" applyFill="1" applyBorder="1" applyAlignment="1" applyProtection="1">
      <alignment vertical="center"/>
      <protection locked="0"/>
    </xf>
    <xf numFmtId="0" fontId="50" fillId="16" borderId="87" xfId="0" applyFont="1" applyFill="1" applyBorder="1" applyAlignment="1" applyProtection="1">
      <alignment vertical="center"/>
      <protection locked="0"/>
    </xf>
    <xf numFmtId="0" fontId="57" fillId="16" borderId="87" xfId="0" applyFont="1" applyFill="1" applyBorder="1" applyAlignment="1" applyProtection="1">
      <alignment vertical="center"/>
      <protection locked="0"/>
    </xf>
    <xf numFmtId="0" fontId="50" fillId="16" borderId="96" xfId="0" applyFont="1" applyFill="1" applyBorder="1" applyAlignment="1" applyProtection="1">
      <alignment vertical="center"/>
      <protection locked="0"/>
    </xf>
    <xf numFmtId="0" fontId="50" fillId="10" borderId="95" xfId="0" applyFont="1" applyFill="1" applyBorder="1" applyAlignment="1" applyProtection="1">
      <alignment vertical="center"/>
      <protection locked="0"/>
    </xf>
    <xf numFmtId="0" fontId="50" fillId="10" borderId="87" xfId="0" applyFont="1" applyFill="1" applyBorder="1" applyAlignment="1" applyProtection="1">
      <alignment vertical="center"/>
      <protection locked="0"/>
    </xf>
    <xf numFmtId="0" fontId="57" fillId="10" borderId="87" xfId="0" applyFont="1" applyFill="1" applyBorder="1" applyAlignment="1" applyProtection="1">
      <alignment vertical="center"/>
      <protection locked="0"/>
    </xf>
    <xf numFmtId="0" fontId="49" fillId="10" borderId="87" xfId="0" applyFont="1" applyFill="1" applyBorder="1" applyAlignment="1" applyProtection="1">
      <alignment vertical="center"/>
      <protection locked="0"/>
    </xf>
    <xf numFmtId="0" fontId="49" fillId="10" borderId="96" xfId="0" applyFont="1" applyFill="1" applyBorder="1" applyAlignment="1" applyProtection="1">
      <alignment vertical="center"/>
      <protection locked="0"/>
    </xf>
    <xf numFmtId="0" fontId="18" fillId="14" borderId="97" xfId="0" applyFont="1" applyFill="1" applyBorder="1" applyAlignment="1" applyProtection="1">
      <alignment vertical="center"/>
      <protection locked="0"/>
    </xf>
    <xf numFmtId="0" fontId="18" fillId="14" borderId="98" xfId="0" applyFont="1" applyFill="1" applyBorder="1" applyAlignment="1" applyProtection="1">
      <alignment vertical="center"/>
      <protection locked="0"/>
    </xf>
    <xf numFmtId="0" fontId="55" fillId="14" borderId="98" xfId="0" applyFont="1" applyFill="1" applyBorder="1" applyAlignment="1" applyProtection="1">
      <alignment vertical="center"/>
      <protection locked="0"/>
    </xf>
    <xf numFmtId="0" fontId="51" fillId="14" borderId="98" xfId="0" applyFont="1" applyFill="1" applyBorder="1" applyAlignment="1" applyProtection="1">
      <alignment vertical="center"/>
      <protection locked="0"/>
    </xf>
    <xf numFmtId="0" fontId="51" fillId="14" borderId="99" xfId="0" applyFont="1" applyFill="1" applyBorder="1" applyAlignment="1" applyProtection="1">
      <alignment vertical="center"/>
      <protection locked="0"/>
    </xf>
    <xf numFmtId="0" fontId="58" fillId="0" borderId="0" xfId="0" applyFont="1" applyAlignment="1" applyProtection="1">
      <alignment vertical="center"/>
      <protection locked="0"/>
    </xf>
    <xf numFmtId="0" fontId="59" fillId="26" borderId="0" xfId="0" applyFont="1" applyFill="1" applyAlignment="1" applyProtection="1">
      <alignment vertical="center"/>
      <protection locked="0"/>
    </xf>
    <xf numFmtId="0" fontId="30" fillId="0" borderId="0" xfId="0" applyFont="1" applyAlignment="1" applyProtection="1">
      <alignment vertical="center"/>
      <protection locked="0"/>
    </xf>
    <xf numFmtId="0" fontId="30" fillId="0" borderId="0" xfId="0" applyFont="1" applyAlignment="1">
      <alignment vertical="center"/>
    </xf>
    <xf numFmtId="0" fontId="59" fillId="0" borderId="0" xfId="0" applyFont="1" applyAlignment="1">
      <alignment horizontal="center" vertical="center" wrapText="1"/>
    </xf>
    <xf numFmtId="0" fontId="59" fillId="0" borderId="0" xfId="0" applyFont="1" applyAlignment="1" applyProtection="1">
      <alignment vertical="center"/>
      <protection locked="0"/>
    </xf>
    <xf numFmtId="0" fontId="5" fillId="0" borderId="0" xfId="0" applyFont="1" applyAlignment="1" applyProtection="1">
      <alignment vertical="center"/>
      <protection locked="0"/>
    </xf>
    <xf numFmtId="0" fontId="60" fillId="0" borderId="0" xfId="0" applyFont="1"/>
    <xf numFmtId="0" fontId="5" fillId="0" borderId="0" xfId="0" applyFont="1" applyAlignment="1">
      <alignment horizontal="left" vertical="center"/>
    </xf>
    <xf numFmtId="0" fontId="6" fillId="13" borderId="92" xfId="9" applyFont="1" applyFill="1" applyBorder="1" applyAlignment="1">
      <alignment horizontal="center" vertical="center" wrapText="1"/>
    </xf>
    <xf numFmtId="0" fontId="6" fillId="13" borderId="93" xfId="9" applyFont="1" applyFill="1" applyBorder="1" applyAlignment="1">
      <alignment horizontal="center" vertical="center" wrapText="1"/>
    </xf>
    <xf numFmtId="0" fontId="6" fillId="13" borderId="94" xfId="9" applyFont="1" applyFill="1" applyBorder="1" applyAlignment="1">
      <alignment horizontal="center" vertical="center" wrapText="1"/>
    </xf>
    <xf numFmtId="0" fontId="8" fillId="16" borderId="95" xfId="0" applyFont="1" applyFill="1" applyBorder="1" applyAlignment="1">
      <alignment horizontal="center" vertical="center"/>
    </xf>
    <xf numFmtId="0" fontId="8" fillId="16" borderId="87" xfId="0" applyFont="1" applyFill="1" applyBorder="1" applyAlignment="1">
      <alignment horizontal="center" vertical="center"/>
    </xf>
    <xf numFmtId="0" fontId="7" fillId="16" borderId="87" xfId="0" applyFont="1" applyFill="1" applyBorder="1" applyAlignment="1">
      <alignment horizontal="left" vertical="center" wrapText="1"/>
    </xf>
    <xf numFmtId="0" fontId="8" fillId="16" borderId="96" xfId="0" applyFont="1" applyFill="1" applyBorder="1" applyAlignment="1">
      <alignment horizontal="center" vertical="center"/>
    </xf>
    <xf numFmtId="0" fontId="8" fillId="10" borderId="95" xfId="0" applyFont="1" applyFill="1" applyBorder="1" applyAlignment="1">
      <alignment horizontal="center" vertical="center"/>
    </xf>
    <xf numFmtId="0" fontId="8" fillId="10" borderId="87" xfId="0" applyFont="1" applyFill="1" applyBorder="1" applyAlignment="1">
      <alignment horizontal="center" vertical="center"/>
    </xf>
    <xf numFmtId="0" fontId="8" fillId="10" borderId="96" xfId="0" applyFont="1" applyFill="1" applyBorder="1" applyAlignment="1">
      <alignment horizontal="center" vertical="center"/>
    </xf>
    <xf numFmtId="0" fontId="6" fillId="14" borderId="97" xfId="0" applyFont="1" applyFill="1" applyBorder="1" applyAlignment="1">
      <alignment horizontal="center" vertical="center"/>
    </xf>
    <xf numFmtId="0" fontId="6" fillId="14" borderId="98" xfId="0" applyFont="1" applyFill="1" applyBorder="1" applyAlignment="1">
      <alignment horizontal="center" vertical="center"/>
    </xf>
    <xf numFmtId="0" fontId="6" fillId="14" borderId="99" xfId="0" applyFont="1" applyFill="1" applyBorder="1" applyAlignment="1">
      <alignment horizontal="center" vertical="center"/>
    </xf>
    <xf numFmtId="0" fontId="8" fillId="10" borderId="0" xfId="0" applyFont="1" applyFill="1" applyAlignment="1">
      <alignment horizontal="center" vertical="center"/>
    </xf>
    <xf numFmtId="0" fontId="61" fillId="0" borderId="0" xfId="9" applyFont="1" applyAlignment="1">
      <alignment vertical="center"/>
    </xf>
    <xf numFmtId="0" fontId="7" fillId="0" borderId="0" xfId="9" applyFont="1" applyAlignment="1">
      <alignment vertical="center" wrapText="1"/>
    </xf>
    <xf numFmtId="0" fontId="7" fillId="0" borderId="0" xfId="9" applyFont="1" applyAlignment="1">
      <alignment vertical="center"/>
    </xf>
    <xf numFmtId="0" fontId="59" fillId="16" borderId="90" xfId="0" applyFont="1" applyFill="1" applyBorder="1" applyAlignment="1">
      <alignment vertical="center" wrapText="1" readingOrder="1"/>
    </xf>
    <xf numFmtId="0" fontId="10" fillId="16" borderId="90" xfId="0" applyFont="1" applyFill="1" applyBorder="1" applyAlignment="1">
      <alignment horizontal="center"/>
    </xf>
    <xf numFmtId="0" fontId="59" fillId="10" borderId="90" xfId="0" applyFont="1" applyFill="1" applyBorder="1" applyAlignment="1">
      <alignment vertical="center" wrapText="1" readingOrder="1"/>
    </xf>
    <xf numFmtId="0" fontId="10" fillId="10" borderId="90" xfId="0" applyFont="1" applyFill="1" applyBorder="1" applyAlignment="1">
      <alignment horizontal="center"/>
    </xf>
    <xf numFmtId="14" fontId="10" fillId="16" borderId="90" xfId="0" applyNumberFormat="1" applyFont="1" applyFill="1" applyBorder="1" applyAlignment="1">
      <alignment horizontal="center"/>
    </xf>
    <xf numFmtId="0" fontId="10" fillId="10" borderId="90" xfId="0" applyFont="1" applyFill="1" applyBorder="1"/>
    <xf numFmtId="0" fontId="6" fillId="13" borderId="101" xfId="9" applyFont="1" applyFill="1" applyBorder="1" applyAlignment="1">
      <alignment horizontal="center" vertical="center" wrapText="1"/>
    </xf>
    <xf numFmtId="0" fontId="8" fillId="16" borderId="101" xfId="0" applyFont="1" applyFill="1" applyBorder="1" applyAlignment="1">
      <alignment horizontal="center" vertical="center"/>
    </xf>
    <xf numFmtId="0" fontId="8" fillId="10" borderId="101" xfId="0" applyFont="1" applyFill="1" applyBorder="1" applyAlignment="1">
      <alignment horizontal="center" vertical="center"/>
    </xf>
    <xf numFmtId="0" fontId="6" fillId="13" borderId="70" xfId="9" applyFont="1" applyFill="1" applyBorder="1" applyAlignment="1">
      <alignment horizontal="center" vertical="center" wrapText="1"/>
    </xf>
    <xf numFmtId="0" fontId="6" fillId="13" borderId="65" xfId="9" applyFont="1" applyFill="1" applyBorder="1" applyAlignment="1">
      <alignment horizontal="center" vertical="center" wrapText="1"/>
    </xf>
    <xf numFmtId="0" fontId="6" fillId="13" borderId="83" xfId="9" applyFont="1" applyFill="1" applyBorder="1" applyAlignment="1">
      <alignment horizontal="center" vertical="center" wrapText="1"/>
    </xf>
    <xf numFmtId="0" fontId="8" fillId="16" borderId="71" xfId="0" applyFont="1" applyFill="1" applyBorder="1" applyAlignment="1">
      <alignment horizontal="left" vertical="center"/>
    </xf>
    <xf numFmtId="0" fontId="8" fillId="16" borderId="66" xfId="0" applyFont="1" applyFill="1" applyBorder="1" applyAlignment="1">
      <alignment horizontal="left" vertical="center" wrapText="1"/>
    </xf>
    <xf numFmtId="0" fontId="8" fillId="16" borderId="66" xfId="0" applyFont="1" applyFill="1" applyBorder="1" applyAlignment="1">
      <alignment horizontal="left" vertical="center"/>
    </xf>
    <xf numFmtId="0" fontId="8" fillId="16" borderId="67" xfId="0" applyFont="1" applyFill="1" applyBorder="1" applyAlignment="1">
      <alignment horizontal="left" vertical="center" wrapText="1"/>
    </xf>
    <xf numFmtId="0" fontId="8" fillId="10" borderId="71" xfId="0" applyFont="1" applyFill="1" applyBorder="1" applyAlignment="1">
      <alignment horizontal="left" vertical="center"/>
    </xf>
    <xf numFmtId="0" fontId="8" fillId="10" borderId="66" xfId="0" applyFont="1" applyFill="1" applyBorder="1" applyAlignment="1">
      <alignment horizontal="left" vertical="center" wrapText="1"/>
    </xf>
    <xf numFmtId="0" fontId="8" fillId="10" borderId="66" xfId="0" applyFont="1" applyFill="1" applyBorder="1" applyAlignment="1">
      <alignment horizontal="left" vertical="center"/>
    </xf>
    <xf numFmtId="0" fontId="8" fillId="10" borderId="67" xfId="0" applyFont="1" applyFill="1" applyBorder="1" applyAlignment="1">
      <alignment horizontal="left" vertical="center" wrapText="1"/>
    </xf>
    <xf numFmtId="0" fontId="8" fillId="10" borderId="67" xfId="0" applyFont="1" applyFill="1" applyBorder="1" applyAlignment="1">
      <alignment horizontal="left" vertical="center"/>
    </xf>
    <xf numFmtId="0" fontId="8" fillId="16" borderId="67" xfId="0" applyFont="1" applyFill="1" applyBorder="1" applyAlignment="1">
      <alignment horizontal="left" vertical="center"/>
    </xf>
    <xf numFmtId="0" fontId="6" fillId="14" borderId="72" xfId="0" applyFont="1" applyFill="1" applyBorder="1" applyAlignment="1">
      <alignment horizontal="center" vertical="center"/>
    </xf>
    <xf numFmtId="0" fontId="6" fillId="14" borderId="73" xfId="0" applyFont="1" applyFill="1" applyBorder="1" applyAlignment="1">
      <alignment horizontal="center" vertical="center"/>
    </xf>
    <xf numFmtId="0" fontId="6" fillId="14" borderId="84" xfId="0" applyFont="1" applyFill="1" applyBorder="1" applyAlignment="1">
      <alignment horizontal="center" vertical="center"/>
    </xf>
    <xf numFmtId="0" fontId="53" fillId="0" borderId="0" xfId="0" applyFont="1" applyAlignment="1">
      <alignment vertical="center"/>
    </xf>
    <xf numFmtId="0" fontId="53" fillId="0" borderId="0" xfId="0" applyFont="1" applyAlignment="1">
      <alignment horizontal="left"/>
    </xf>
    <xf numFmtId="0" fontId="49" fillId="0" borderId="0" xfId="0" applyFont="1"/>
    <xf numFmtId="0" fontId="18" fillId="20" borderId="65" xfId="0" applyFont="1" applyFill="1" applyBorder="1" applyAlignment="1">
      <alignment horizontal="center" vertical="center" wrapText="1"/>
    </xf>
    <xf numFmtId="0" fontId="18" fillId="20" borderId="66" xfId="0" applyFont="1" applyFill="1" applyBorder="1" applyAlignment="1">
      <alignment horizontal="center" vertical="center" wrapText="1"/>
    </xf>
    <xf numFmtId="0" fontId="18" fillId="20" borderId="67" xfId="0" applyFont="1" applyFill="1" applyBorder="1" applyAlignment="1">
      <alignment horizontal="center" vertical="center" wrapText="1"/>
    </xf>
    <xf numFmtId="14" fontId="50" fillId="16" borderId="66" xfId="0" applyNumberFormat="1" applyFont="1" applyFill="1" applyBorder="1" applyProtection="1">
      <protection locked="0"/>
    </xf>
    <xf numFmtId="4" fontId="50" fillId="16" borderId="66" xfId="0" applyNumberFormat="1" applyFont="1" applyFill="1" applyBorder="1" applyProtection="1">
      <protection locked="0"/>
    </xf>
    <xf numFmtId="4" fontId="50" fillId="16" borderId="67" xfId="0" applyNumberFormat="1" applyFont="1" applyFill="1" applyBorder="1" applyProtection="1">
      <protection locked="0"/>
    </xf>
    <xf numFmtId="14" fontId="50" fillId="10" borderId="66" xfId="0" applyNumberFormat="1" applyFont="1" applyFill="1" applyBorder="1" applyProtection="1">
      <protection locked="0"/>
    </xf>
    <xf numFmtId="4" fontId="50" fillId="10" borderId="66" xfId="0" applyNumberFormat="1" applyFont="1" applyFill="1" applyBorder="1" applyProtection="1">
      <protection locked="0"/>
    </xf>
    <xf numFmtId="4" fontId="50" fillId="10" borderId="67" xfId="0" applyNumberFormat="1" applyFont="1" applyFill="1" applyBorder="1" applyProtection="1">
      <protection locked="0"/>
    </xf>
    <xf numFmtId="0" fontId="18" fillId="25" borderId="84" xfId="0" applyFont="1" applyFill="1" applyBorder="1" applyAlignment="1" applyProtection="1">
      <alignment horizontal="center" vertical="center"/>
      <protection locked="0"/>
    </xf>
    <xf numFmtId="0" fontId="63" fillId="0" borderId="0" xfId="0" applyFont="1"/>
    <xf numFmtId="0" fontId="64" fillId="0" borderId="0" xfId="0" applyFont="1" applyAlignment="1">
      <alignment vertical="center"/>
    </xf>
    <xf numFmtId="0" fontId="52" fillId="0" borderId="0" xfId="0" applyFont="1" applyAlignment="1">
      <alignment vertical="center"/>
    </xf>
    <xf numFmtId="0" fontId="18" fillId="13" borderId="71" xfId="0" applyFont="1" applyFill="1" applyBorder="1" applyAlignment="1">
      <alignment horizontal="center" vertical="center" wrapText="1"/>
    </xf>
    <xf numFmtId="0" fontId="18" fillId="13" borderId="66" xfId="0" applyFont="1" applyFill="1" applyBorder="1" applyAlignment="1">
      <alignment horizontal="center" vertical="center" wrapText="1"/>
    </xf>
    <xf numFmtId="0" fontId="18" fillId="13" borderId="67" xfId="0" applyFont="1" applyFill="1" applyBorder="1" applyAlignment="1">
      <alignment horizontal="center" vertical="center" wrapText="1"/>
    </xf>
    <xf numFmtId="14" fontId="19" fillId="16" borderId="71" xfId="0" applyNumberFormat="1" applyFont="1" applyFill="1" applyBorder="1" applyAlignment="1">
      <alignment vertical="center"/>
    </xf>
    <xf numFmtId="14" fontId="19" fillId="16" borderId="66" xfId="0" applyNumberFormat="1" applyFont="1" applyFill="1" applyBorder="1" applyAlignment="1">
      <alignment vertical="center"/>
    </xf>
    <xf numFmtId="0" fontId="19" fillId="16" borderId="66" xfId="0" applyFont="1" applyFill="1" applyBorder="1" applyAlignment="1">
      <alignment vertical="center"/>
    </xf>
    <xf numFmtId="3" fontId="52" fillId="16" borderId="66" xfId="0" applyNumberFormat="1" applyFont="1" applyFill="1" applyBorder="1" applyAlignment="1">
      <alignment vertical="center"/>
    </xf>
    <xf numFmtId="0" fontId="19" fillId="16" borderId="67" xfId="0" applyFont="1" applyFill="1" applyBorder="1" applyAlignment="1">
      <alignment vertical="center"/>
    </xf>
    <xf numFmtId="14" fontId="19" fillId="10" borderId="71" xfId="0" applyNumberFormat="1" applyFont="1" applyFill="1" applyBorder="1" applyAlignment="1">
      <alignment vertical="center"/>
    </xf>
    <xf numFmtId="14" fontId="19" fillId="10" borderId="66" xfId="0" applyNumberFormat="1" applyFont="1" applyFill="1" applyBorder="1" applyAlignment="1">
      <alignment vertical="center"/>
    </xf>
    <xf numFmtId="0" fontId="19" fillId="10" borderId="66" xfId="0" applyFont="1" applyFill="1" applyBorder="1" applyAlignment="1">
      <alignment vertical="center"/>
    </xf>
    <xf numFmtId="3" fontId="52" fillId="10" borderId="66" xfId="0" applyNumberFormat="1" applyFont="1" applyFill="1" applyBorder="1" applyAlignment="1">
      <alignment vertical="center"/>
    </xf>
    <xf numFmtId="0" fontId="20" fillId="10" borderId="67" xfId="0" applyFont="1" applyFill="1" applyBorder="1" applyAlignment="1">
      <alignment vertical="center"/>
    </xf>
    <xf numFmtId="0" fontId="18" fillId="14" borderId="72" xfId="0" applyFont="1" applyFill="1" applyBorder="1" applyAlignment="1">
      <alignment vertical="center"/>
    </xf>
    <xf numFmtId="0" fontId="18" fillId="14" borderId="73" xfId="0" applyFont="1" applyFill="1" applyBorder="1" applyAlignment="1">
      <alignment vertical="center"/>
    </xf>
    <xf numFmtId="3" fontId="18" fillId="14" borderId="73" xfId="0" applyNumberFormat="1" applyFont="1" applyFill="1" applyBorder="1" applyAlignment="1">
      <alignment horizontal="right" vertical="center"/>
    </xf>
    <xf numFmtId="0" fontId="18" fillId="14" borderId="84" xfId="0" applyFont="1" applyFill="1" applyBorder="1" applyAlignment="1">
      <alignment vertical="center"/>
    </xf>
    <xf numFmtId="0" fontId="65" fillId="0" borderId="0" xfId="0" applyFont="1" applyAlignment="1">
      <alignment vertical="center"/>
    </xf>
    <xf numFmtId="0" fontId="19" fillId="0" borderId="58" xfId="9" applyFont="1" applyBorder="1" applyAlignment="1">
      <alignment vertical="center"/>
    </xf>
    <xf numFmtId="0" fontId="19" fillId="0" borderId="0" xfId="9" applyFont="1" applyAlignment="1">
      <alignment vertical="center"/>
    </xf>
    <xf numFmtId="0" fontId="20" fillId="0" borderId="79" xfId="9" applyFont="1" applyBorder="1" applyAlignment="1">
      <alignment vertical="center"/>
    </xf>
    <xf numFmtId="0" fontId="53" fillId="0" borderId="0" xfId="0" applyFont="1"/>
    <xf numFmtId="0" fontId="19" fillId="16" borderId="71" xfId="0" applyFont="1" applyFill="1" applyBorder="1"/>
    <xf numFmtId="0" fontId="19" fillId="16" borderId="66" xfId="0" applyFont="1" applyFill="1" applyBorder="1"/>
    <xf numFmtId="0" fontId="19" fillId="16" borderId="67" xfId="0" applyFont="1" applyFill="1" applyBorder="1"/>
    <xf numFmtId="0" fontId="19" fillId="10" borderId="71" xfId="0" applyFont="1" applyFill="1" applyBorder="1"/>
    <xf numFmtId="0" fontId="19" fillId="10" borderId="66" xfId="0" applyFont="1" applyFill="1" applyBorder="1"/>
    <xf numFmtId="0" fontId="20" fillId="10" borderId="67" xfId="0" applyFont="1" applyFill="1" applyBorder="1"/>
    <xf numFmtId="0" fontId="20" fillId="16" borderId="67" xfId="0" applyFont="1" applyFill="1" applyBorder="1"/>
    <xf numFmtId="0" fontId="51" fillId="14" borderId="84" xfId="0" applyFont="1" applyFill="1" applyBorder="1"/>
    <xf numFmtId="0" fontId="52" fillId="0" borderId="0" xfId="10" applyFont="1" applyAlignment="1">
      <alignment horizontal="center" vertical="center"/>
    </xf>
    <xf numFmtId="0" fontId="18" fillId="13" borderId="93" xfId="0" applyFont="1" applyFill="1" applyBorder="1" applyAlignment="1">
      <alignment horizontal="center" vertical="center" wrapText="1"/>
    </xf>
    <xf numFmtId="0" fontId="18" fillId="13" borderId="87" xfId="0" applyFont="1" applyFill="1" applyBorder="1" applyAlignment="1">
      <alignment horizontal="center" vertical="center" wrapText="1"/>
    </xf>
    <xf numFmtId="0" fontId="19" fillId="16" borderId="95" xfId="0" applyFont="1" applyFill="1" applyBorder="1"/>
    <xf numFmtId="0" fontId="19" fillId="16" borderId="87" xfId="0" applyFont="1" applyFill="1" applyBorder="1"/>
    <xf numFmtId="3" fontId="52" fillId="16" borderId="87" xfId="0" applyNumberFormat="1" applyFont="1" applyFill="1" applyBorder="1" applyAlignment="1">
      <alignment vertical="center"/>
    </xf>
    <xf numFmtId="0" fontId="19" fillId="16" borderId="96" xfId="0" applyFont="1" applyFill="1" applyBorder="1"/>
    <xf numFmtId="0" fontId="19" fillId="10" borderId="95" xfId="0" applyFont="1" applyFill="1" applyBorder="1"/>
    <xf numFmtId="0" fontId="19" fillId="10" borderId="87" xfId="0" applyFont="1" applyFill="1" applyBorder="1"/>
    <xf numFmtId="3" fontId="20" fillId="10" borderId="87" xfId="0" applyNumberFormat="1" applyFont="1" applyFill="1" applyBorder="1" applyAlignment="1">
      <alignment vertical="center"/>
    </xf>
    <xf numFmtId="0" fontId="20" fillId="10" borderId="96" xfId="0" applyFont="1" applyFill="1" applyBorder="1"/>
    <xf numFmtId="0" fontId="18" fillId="14" borderId="97" xfId="0" applyFont="1" applyFill="1" applyBorder="1" applyAlignment="1">
      <alignment vertical="center"/>
    </xf>
    <xf numFmtId="0" fontId="18" fillId="14" borderId="98" xfId="0" applyFont="1" applyFill="1" applyBorder="1" applyAlignment="1">
      <alignment vertical="center"/>
    </xf>
    <xf numFmtId="3" fontId="18" fillId="14" borderId="98" xfId="0" applyNumberFormat="1" applyFont="1" applyFill="1" applyBorder="1" applyAlignment="1">
      <alignment horizontal="right" vertical="center"/>
    </xf>
    <xf numFmtId="0" fontId="51" fillId="14" borderId="99" xfId="0" applyFont="1" applyFill="1" applyBorder="1"/>
    <xf numFmtId="0" fontId="52" fillId="0" borderId="0" xfId="11" applyFont="1"/>
    <xf numFmtId="0" fontId="6" fillId="13" borderId="87" xfId="0" applyFont="1" applyFill="1" applyBorder="1" applyAlignment="1">
      <alignment horizontal="center" vertical="center"/>
    </xf>
    <xf numFmtId="0" fontId="6" fillId="13" borderId="96" xfId="0" applyFont="1" applyFill="1" applyBorder="1" applyAlignment="1">
      <alignment horizontal="center" vertical="center"/>
    </xf>
    <xf numFmtId="0" fontId="7" fillId="16" borderId="87" xfId="1" applyNumberFormat="1" applyFont="1" applyFill="1" applyBorder="1" applyAlignment="1">
      <alignment horizontal="left" vertical="center"/>
    </xf>
    <xf numFmtId="43" fontId="7" fillId="16" borderId="87" xfId="1" applyFont="1" applyFill="1" applyBorder="1" applyAlignment="1">
      <alignment horizontal="center" vertical="center"/>
    </xf>
    <xf numFmtId="43" fontId="7" fillId="16" borderId="96" xfId="1" applyFont="1" applyFill="1" applyBorder="1" applyAlignment="1">
      <alignment horizontal="center" vertical="center"/>
    </xf>
    <xf numFmtId="0" fontId="7" fillId="10" borderId="87" xfId="1" applyNumberFormat="1" applyFont="1" applyFill="1" applyBorder="1" applyAlignment="1">
      <alignment horizontal="left" vertical="center"/>
    </xf>
    <xf numFmtId="43" fontId="7" fillId="10" borderId="87" xfId="1" applyFont="1" applyFill="1" applyBorder="1" applyAlignment="1">
      <alignment horizontal="center" vertical="center"/>
    </xf>
    <xf numFmtId="43" fontId="7" fillId="10" borderId="96" xfId="1" applyFont="1" applyFill="1" applyBorder="1" applyAlignment="1">
      <alignment horizontal="center" vertical="center"/>
    </xf>
    <xf numFmtId="0" fontId="30" fillId="10" borderId="97" xfId="0" applyFont="1" applyFill="1" applyBorder="1" applyAlignment="1">
      <alignment vertical="center"/>
    </xf>
    <xf numFmtId="0" fontId="30" fillId="10" borderId="98" xfId="0" applyFont="1" applyFill="1" applyBorder="1" applyAlignment="1">
      <alignment vertical="center"/>
    </xf>
    <xf numFmtId="0" fontId="7" fillId="16" borderId="98" xfId="1" applyNumberFormat="1" applyFont="1" applyFill="1" applyBorder="1" applyAlignment="1">
      <alignment horizontal="left" vertical="center"/>
    </xf>
    <xf numFmtId="43" fontId="7" fillId="16" borderId="98" xfId="1" applyFont="1" applyFill="1" applyBorder="1" applyAlignment="1">
      <alignment horizontal="center" vertical="center"/>
    </xf>
    <xf numFmtId="43" fontId="7" fillId="16" borderId="103" xfId="1" applyFont="1" applyFill="1" applyBorder="1" applyAlignment="1">
      <alignment horizontal="center" vertical="center"/>
    </xf>
    <xf numFmtId="0" fontId="67" fillId="0" borderId="0" xfId="0" applyFont="1" applyAlignment="1">
      <alignment horizontal="left" vertical="center" wrapText="1"/>
    </xf>
    <xf numFmtId="0" fontId="50" fillId="27" borderId="66" xfId="0" applyFont="1" applyFill="1" applyBorder="1" applyAlignment="1">
      <alignment horizontal="center" vertical="center"/>
    </xf>
    <xf numFmtId="0" fontId="49" fillId="16" borderId="71" xfId="0" applyFont="1" applyFill="1" applyBorder="1" applyAlignment="1">
      <alignment horizontal="center" vertical="center"/>
    </xf>
    <xf numFmtId="0" fontId="49" fillId="16" borderId="66" xfId="0" applyFont="1" applyFill="1" applyBorder="1" applyAlignment="1">
      <alignment horizontal="center" vertical="center"/>
    </xf>
    <xf numFmtId="14" fontId="49" fillId="16" borderId="66" xfId="0" applyNumberFormat="1" applyFont="1" applyFill="1" applyBorder="1" applyAlignment="1">
      <alignment horizontal="center" vertical="center"/>
    </xf>
    <xf numFmtId="0" fontId="49" fillId="16" borderId="66" xfId="0" applyFont="1" applyFill="1" applyBorder="1" applyAlignment="1">
      <alignment horizontal="center" vertical="center" wrapText="1"/>
    </xf>
    <xf numFmtId="0" fontId="68" fillId="16" borderId="66" xfId="0" applyFont="1" applyFill="1" applyBorder="1" applyAlignment="1">
      <alignment horizontal="center" vertical="center"/>
    </xf>
    <xf numFmtId="3" fontId="49" fillId="16" borderId="66" xfId="0" applyNumberFormat="1" applyFont="1" applyFill="1" applyBorder="1" applyAlignment="1">
      <alignment horizontal="center" vertical="center"/>
    </xf>
    <xf numFmtId="167" fontId="49" fillId="16" borderId="66" xfId="0" applyNumberFormat="1" applyFont="1" applyFill="1" applyBorder="1" applyAlignment="1">
      <alignment horizontal="center" vertical="center"/>
    </xf>
    <xf numFmtId="167" fontId="49" fillId="16" borderId="66" xfId="0" quotePrefix="1" applyNumberFormat="1" applyFont="1" applyFill="1" applyBorder="1" applyAlignment="1">
      <alignment horizontal="center" vertical="center"/>
    </xf>
    <xf numFmtId="0" fontId="49" fillId="16" borderId="67" xfId="0" applyFont="1" applyFill="1" applyBorder="1" applyAlignment="1">
      <alignment horizontal="center" vertical="center"/>
    </xf>
    <xf numFmtId="0" fontId="49" fillId="10" borderId="71" xfId="0" applyFont="1" applyFill="1" applyBorder="1" applyAlignment="1">
      <alignment horizontal="center" vertical="center"/>
    </xf>
    <xf numFmtId="0" fontId="49" fillId="10" borderId="66" xfId="0" applyFont="1" applyFill="1" applyBorder="1" applyAlignment="1">
      <alignment horizontal="center" vertical="center"/>
    </xf>
    <xf numFmtId="14" fontId="49" fillId="10" borderId="66" xfId="0" applyNumberFormat="1" applyFont="1" applyFill="1" applyBorder="1" applyAlignment="1">
      <alignment horizontal="center" vertical="center"/>
    </xf>
    <xf numFmtId="0" fontId="49" fillId="10" borderId="66" xfId="0" applyFont="1" applyFill="1" applyBorder="1" applyAlignment="1">
      <alignment horizontal="center" vertical="center" wrapText="1"/>
    </xf>
    <xf numFmtId="0" fontId="68" fillId="10" borderId="66" xfId="0" applyFont="1" applyFill="1" applyBorder="1" applyAlignment="1">
      <alignment horizontal="center" vertical="center"/>
    </xf>
    <xf numFmtId="3" fontId="49" fillId="10" borderId="66" xfId="0" applyNumberFormat="1" applyFont="1" applyFill="1" applyBorder="1" applyAlignment="1">
      <alignment horizontal="center" vertical="center"/>
    </xf>
    <xf numFmtId="167" fontId="49" fillId="10" borderId="66" xfId="0" applyNumberFormat="1" applyFont="1" applyFill="1" applyBorder="1" applyAlignment="1">
      <alignment horizontal="center" vertical="center"/>
    </xf>
    <xf numFmtId="0" fontId="49" fillId="10" borderId="67" xfId="0" applyFont="1" applyFill="1" applyBorder="1" applyAlignment="1">
      <alignment horizontal="center" vertical="center"/>
    </xf>
    <xf numFmtId="0" fontId="49" fillId="16" borderId="72" xfId="0" applyFont="1" applyFill="1" applyBorder="1" applyAlignment="1">
      <alignment horizontal="center" vertical="center"/>
    </xf>
    <xf numFmtId="0" fontId="49" fillId="16" borderId="73" xfId="0" applyFont="1" applyFill="1" applyBorder="1" applyAlignment="1">
      <alignment horizontal="center" vertical="center"/>
    </xf>
    <xf numFmtId="14" fontId="49" fillId="16" borderId="73" xfId="0" applyNumberFormat="1" applyFont="1" applyFill="1" applyBorder="1" applyAlignment="1">
      <alignment horizontal="center" vertical="center"/>
    </xf>
    <xf numFmtId="0" fontId="49" fillId="16" borderId="73" xfId="0" applyFont="1" applyFill="1" applyBorder="1" applyAlignment="1">
      <alignment horizontal="center" vertical="center" wrapText="1"/>
    </xf>
    <xf numFmtId="0" fontId="68" fillId="16" borderId="73" xfId="0" applyFont="1" applyFill="1" applyBorder="1" applyAlignment="1">
      <alignment horizontal="center" vertical="center"/>
    </xf>
    <xf numFmtId="3" fontId="49" fillId="16" borderId="73" xfId="0" applyNumberFormat="1" applyFont="1" applyFill="1" applyBorder="1" applyAlignment="1">
      <alignment horizontal="center" vertical="center"/>
    </xf>
    <xf numFmtId="167" fontId="49" fillId="16" borderId="73" xfId="0" applyNumberFormat="1" applyFont="1" applyFill="1" applyBorder="1" applyAlignment="1">
      <alignment horizontal="center" vertical="center"/>
    </xf>
    <xf numFmtId="167" fontId="49" fillId="16" borderId="73" xfId="0" quotePrefix="1" applyNumberFormat="1" applyFont="1" applyFill="1" applyBorder="1" applyAlignment="1">
      <alignment horizontal="center" vertical="center"/>
    </xf>
    <xf numFmtId="0" fontId="49" fillId="16" borderId="84" xfId="0" applyFont="1" applyFill="1" applyBorder="1" applyAlignment="1">
      <alignment horizontal="center" vertical="center"/>
    </xf>
    <xf numFmtId="0" fontId="69" fillId="10" borderId="0" xfId="0" applyFont="1" applyFill="1" applyAlignment="1">
      <alignment horizontal="center" vertical="center"/>
    </xf>
    <xf numFmtId="0" fontId="25" fillId="29" borderId="104" xfId="0" applyFont="1" applyFill="1" applyBorder="1" applyAlignment="1">
      <alignment vertical="center" wrapText="1"/>
    </xf>
    <xf numFmtId="0" fontId="25" fillId="29" borderId="104" xfId="0" applyFont="1" applyFill="1" applyBorder="1" applyAlignment="1">
      <alignment horizontal="center" vertical="center" wrapText="1"/>
    </xf>
    <xf numFmtId="0" fontId="53" fillId="29" borderId="104" xfId="0" applyFont="1" applyFill="1" applyBorder="1" applyAlignment="1">
      <alignment vertical="center" wrapText="1"/>
    </xf>
    <xf numFmtId="0" fontId="49" fillId="16" borderId="105" xfId="9" applyFont="1" applyFill="1" applyBorder="1" applyAlignment="1">
      <alignment horizontal="left" vertical="center"/>
    </xf>
    <xf numFmtId="0" fontId="49" fillId="16" borderId="105" xfId="9" applyFont="1" applyFill="1" applyBorder="1" applyAlignment="1">
      <alignment horizontal="center" vertical="center"/>
    </xf>
    <xf numFmtId="0" fontId="49" fillId="10" borderId="105" xfId="9" applyFont="1" applyFill="1" applyBorder="1" applyAlignment="1">
      <alignment horizontal="left" vertical="center"/>
    </xf>
    <xf numFmtId="0" fontId="49" fillId="10" borderId="105" xfId="9" applyFont="1" applyFill="1" applyBorder="1" applyAlignment="1">
      <alignment horizontal="center" vertical="center"/>
    </xf>
    <xf numFmtId="0" fontId="25" fillId="29" borderId="105" xfId="0" applyFont="1" applyFill="1" applyBorder="1" applyAlignment="1">
      <alignment vertical="center" wrapText="1"/>
    </xf>
    <xf numFmtId="0" fontId="25" fillId="29" borderId="105" xfId="0" applyFont="1" applyFill="1" applyBorder="1" applyAlignment="1">
      <alignment horizontal="left" vertical="center" wrapText="1"/>
    </xf>
    <xf numFmtId="0" fontId="49" fillId="16" borderId="105" xfId="9" applyFont="1" applyFill="1" applyBorder="1" applyAlignment="1">
      <alignment horizontal="left" vertical="center" wrapText="1"/>
    </xf>
    <xf numFmtId="0" fontId="49" fillId="16" borderId="106" xfId="9" applyFont="1" applyFill="1" applyBorder="1" applyAlignment="1">
      <alignment horizontal="left" vertical="center" wrapText="1"/>
    </xf>
    <xf numFmtId="0" fontId="49" fillId="16" borderId="106" xfId="9" applyFont="1" applyFill="1" applyBorder="1" applyAlignment="1">
      <alignment horizontal="center" vertical="center"/>
    </xf>
    <xf numFmtId="0" fontId="49" fillId="16" borderId="106" xfId="9" applyFont="1" applyFill="1" applyBorder="1" applyAlignment="1">
      <alignment horizontal="left" vertical="center"/>
    </xf>
    <xf numFmtId="0" fontId="49" fillId="0" borderId="0" xfId="9" applyFont="1" applyAlignment="1">
      <alignment horizontal="left" vertical="center" wrapText="1"/>
    </xf>
    <xf numFmtId="0" fontId="49" fillId="0" borderId="0" xfId="9" applyFont="1" applyAlignment="1">
      <alignment horizontal="left" vertical="center"/>
    </xf>
    <xf numFmtId="0" fontId="52" fillId="16" borderId="90" xfId="0" applyFont="1" applyFill="1" applyBorder="1" applyAlignment="1">
      <alignment horizontal="center" vertical="center"/>
    </xf>
    <xf numFmtId="0" fontId="52" fillId="10" borderId="90" xfId="0" applyFont="1" applyFill="1" applyBorder="1" applyAlignment="1">
      <alignment horizontal="center" vertical="center"/>
    </xf>
    <xf numFmtId="14" fontId="52" fillId="16" borderId="90" xfId="0" applyNumberFormat="1" applyFont="1" applyFill="1" applyBorder="1" applyAlignment="1">
      <alignment horizontal="center" vertical="center"/>
    </xf>
    <xf numFmtId="0" fontId="52" fillId="10" borderId="90" xfId="0" applyFont="1" applyFill="1" applyBorder="1" applyAlignment="1">
      <alignment vertical="center"/>
    </xf>
    <xf numFmtId="0" fontId="5" fillId="0" borderId="0" xfId="0" applyFont="1" applyAlignment="1">
      <alignment vertical="center"/>
    </xf>
    <xf numFmtId="0" fontId="70" fillId="0" borderId="0" xfId="0" applyFont="1" applyAlignment="1">
      <alignment vertical="center"/>
    </xf>
    <xf numFmtId="0" fontId="8" fillId="16" borderId="67" xfId="0" applyFont="1" applyFill="1" applyBorder="1" applyAlignment="1">
      <alignment vertical="center"/>
    </xf>
    <xf numFmtId="0" fontId="7" fillId="16" borderId="67" xfId="0" applyFont="1" applyFill="1" applyBorder="1" applyAlignment="1">
      <alignment vertical="center"/>
    </xf>
    <xf numFmtId="43" fontId="8" fillId="16" borderId="67" xfId="1" applyFont="1" applyFill="1" applyBorder="1" applyAlignment="1">
      <alignment vertical="center"/>
    </xf>
    <xf numFmtId="0" fontId="7" fillId="10" borderId="67" xfId="0" applyFont="1" applyFill="1" applyBorder="1" applyAlignment="1">
      <alignment vertical="center"/>
    </xf>
    <xf numFmtId="43" fontId="7" fillId="10" borderId="67" xfId="1" applyFont="1" applyFill="1" applyBorder="1" applyAlignment="1">
      <alignment vertical="center"/>
    </xf>
    <xf numFmtId="0" fontId="6" fillId="14" borderId="73" xfId="0" applyFont="1" applyFill="1" applyBorder="1" applyAlignment="1">
      <alignment vertical="center"/>
    </xf>
    <xf numFmtId="43" fontId="6" fillId="14" borderId="73" xfId="1" applyFont="1" applyFill="1" applyBorder="1" applyAlignment="1">
      <alignment vertical="center"/>
    </xf>
    <xf numFmtId="0" fontId="66" fillId="13" borderId="25" xfId="0" applyFont="1" applyFill="1" applyBorder="1" applyAlignment="1">
      <alignment horizontal="center" vertical="center" wrapText="1"/>
    </xf>
    <xf numFmtId="0" fontId="66" fillId="14" borderId="67" xfId="0" applyFont="1" applyFill="1" applyBorder="1" applyAlignment="1">
      <alignment vertical="center"/>
    </xf>
    <xf numFmtId="43" fontId="66" fillId="14" borderId="67" xfId="1" applyFont="1" applyFill="1" applyBorder="1" applyAlignment="1">
      <alignment vertical="center"/>
    </xf>
    <xf numFmtId="3" fontId="6" fillId="13" borderId="25" xfId="0" applyNumberFormat="1" applyFont="1" applyFill="1" applyBorder="1" applyAlignment="1">
      <alignment horizontal="centerContinuous" vertical="center"/>
    </xf>
    <xf numFmtId="3" fontId="6" fillId="13" borderId="25" xfId="0" applyNumberFormat="1" applyFont="1" applyFill="1" applyBorder="1" applyAlignment="1">
      <alignment horizontal="center" vertical="center" wrapText="1"/>
    </xf>
    <xf numFmtId="3" fontId="6" fillId="13" borderId="25" xfId="0" applyNumberFormat="1" applyFont="1" applyFill="1" applyBorder="1" applyAlignment="1">
      <alignment horizontal="center" vertical="center"/>
    </xf>
    <xf numFmtId="0" fontId="8" fillId="16" borderId="67" xfId="1" applyNumberFormat="1" applyFont="1" applyFill="1" applyBorder="1" applyAlignment="1">
      <alignment vertical="center"/>
    </xf>
    <xf numFmtId="0" fontId="7" fillId="10" borderId="67" xfId="1" applyNumberFormat="1" applyFont="1" applyFill="1" applyBorder="1" applyAlignment="1">
      <alignment vertical="center"/>
    </xf>
    <xf numFmtId="0" fontId="71" fillId="13" borderId="0" xfId="0" applyFont="1" applyFill="1" applyAlignment="1">
      <alignment horizontal="center" vertical="center" wrapText="1" readingOrder="1"/>
    </xf>
    <xf numFmtId="0" fontId="73" fillId="16" borderId="0" xfId="0" applyFont="1" applyFill="1" applyAlignment="1">
      <alignment horizontal="center" vertical="center" wrapText="1" readingOrder="1"/>
    </xf>
    <xf numFmtId="0" fontId="73" fillId="16" borderId="0" xfId="0" applyFont="1" applyFill="1" applyAlignment="1">
      <alignment horizontal="left" vertical="center" wrapText="1" readingOrder="1"/>
    </xf>
    <xf numFmtId="0" fontId="74" fillId="16" borderId="0" xfId="0" applyFont="1" applyFill="1" applyAlignment="1">
      <alignment horizontal="center" vertical="center" wrapText="1" readingOrder="1"/>
    </xf>
    <xf numFmtId="0" fontId="72" fillId="16" borderId="0" xfId="0" applyFont="1" applyFill="1" applyAlignment="1">
      <alignment horizontal="center" vertical="center" wrapText="1"/>
    </xf>
    <xf numFmtId="0" fontId="73" fillId="0" borderId="0" xfId="0" applyFont="1" applyAlignment="1">
      <alignment horizontal="center" vertical="center" wrapText="1" readingOrder="1"/>
    </xf>
    <xf numFmtId="0" fontId="73" fillId="0" borderId="0" xfId="0" applyFont="1" applyAlignment="1">
      <alignment horizontal="left" vertical="center" wrapText="1" readingOrder="1"/>
    </xf>
    <xf numFmtId="0" fontId="74" fillId="0" borderId="0" xfId="0" applyFont="1" applyAlignment="1">
      <alignment horizontal="center" vertical="center" wrapText="1" readingOrder="1"/>
    </xf>
    <xf numFmtId="0" fontId="72" fillId="0" borderId="0" xfId="0" applyFont="1" applyAlignment="1">
      <alignment horizontal="center" vertical="center" wrapText="1"/>
    </xf>
    <xf numFmtId="0" fontId="6" fillId="13" borderId="4" xfId="10" applyFont="1" applyFill="1" applyBorder="1" applyAlignment="1">
      <alignment horizontal="center" vertical="center" wrapText="1"/>
    </xf>
    <xf numFmtId="0" fontId="6" fillId="14" borderId="4" xfId="0" applyFont="1" applyFill="1" applyBorder="1" applyAlignment="1">
      <alignment vertical="center" wrapText="1"/>
    </xf>
    <xf numFmtId="3" fontId="70" fillId="30" borderId="4" xfId="0" applyNumberFormat="1" applyFont="1" applyFill="1" applyBorder="1" applyAlignment="1">
      <alignment horizontal="center" vertical="center" wrapText="1"/>
    </xf>
    <xf numFmtId="43" fontId="6" fillId="14" borderId="4" xfId="1" applyFont="1" applyFill="1" applyBorder="1" applyAlignment="1">
      <alignment horizontal="center" vertical="center" wrapText="1"/>
    </xf>
    <xf numFmtId="0" fontId="75" fillId="16" borderId="4" xfId="0" applyFont="1" applyFill="1" applyBorder="1" applyAlignment="1">
      <alignment vertical="center" wrapText="1"/>
    </xf>
    <xf numFmtId="43" fontId="10" fillId="16" borderId="4" xfId="1" applyFont="1" applyFill="1" applyBorder="1" applyAlignment="1">
      <alignment horizontal="center" vertical="center" wrapText="1"/>
    </xf>
    <xf numFmtId="3" fontId="10" fillId="16" borderId="4" xfId="0" applyNumberFormat="1" applyFont="1" applyFill="1" applyBorder="1" applyAlignment="1">
      <alignment horizontal="center" vertical="center" wrapText="1"/>
    </xf>
    <xf numFmtId="0" fontId="75" fillId="10" borderId="4" xfId="0" applyFont="1" applyFill="1" applyBorder="1" applyAlignment="1">
      <alignment vertical="center" wrapText="1"/>
    </xf>
    <xf numFmtId="43" fontId="10" fillId="10" borderId="4" xfId="1" applyFont="1" applyFill="1" applyBorder="1" applyAlignment="1">
      <alignment horizontal="center" vertical="center" wrapText="1"/>
    </xf>
    <xf numFmtId="3" fontId="10" fillId="10" borderId="4" xfId="0" applyNumberFormat="1" applyFont="1" applyFill="1" applyBorder="1" applyAlignment="1">
      <alignment horizontal="center" vertical="center" wrapText="1"/>
    </xf>
    <xf numFmtId="43" fontId="70" fillId="16" borderId="4" xfId="1" applyFont="1" applyFill="1" applyBorder="1" applyAlignment="1">
      <alignment horizontal="center" vertical="center" wrapText="1"/>
    </xf>
    <xf numFmtId="0" fontId="10" fillId="0" borderId="4" xfId="0" applyFont="1" applyBorder="1" applyAlignment="1">
      <alignment vertical="center" wrapText="1"/>
    </xf>
    <xf numFmtId="43" fontId="10" fillId="0" borderId="4" xfId="1" applyFont="1" applyBorder="1"/>
    <xf numFmtId="0" fontId="70" fillId="16" borderId="78" xfId="0" applyFont="1" applyFill="1" applyBorder="1" applyAlignment="1">
      <alignment vertical="center" wrapText="1"/>
    </xf>
    <xf numFmtId="3" fontId="70" fillId="30" borderId="78" xfId="0" applyNumberFormat="1" applyFont="1" applyFill="1" applyBorder="1" applyAlignment="1">
      <alignment horizontal="center" vertical="center" wrapText="1"/>
    </xf>
    <xf numFmtId="43" fontId="70" fillId="16" borderId="78" xfId="1" applyFont="1" applyFill="1" applyBorder="1" applyAlignment="1">
      <alignment horizontal="center" vertical="center" wrapText="1"/>
    </xf>
    <xf numFmtId="0" fontId="10" fillId="16" borderId="4" xfId="1" applyNumberFormat="1" applyFont="1" applyFill="1" applyBorder="1" applyAlignment="1">
      <alignment horizontal="center" vertical="center" wrapText="1"/>
    </xf>
    <xf numFmtId="14" fontId="10" fillId="16" borderId="4" xfId="1" applyNumberFormat="1" applyFont="1" applyFill="1" applyBorder="1" applyAlignment="1">
      <alignment horizontal="center" vertical="center" wrapText="1"/>
    </xf>
    <xf numFmtId="0" fontId="10" fillId="10" borderId="4" xfId="1" applyNumberFormat="1" applyFont="1" applyFill="1" applyBorder="1" applyAlignment="1">
      <alignment horizontal="center" vertical="center" wrapText="1"/>
    </xf>
    <xf numFmtId="14" fontId="10" fillId="10" borderId="4" xfId="1" applyNumberFormat="1" applyFont="1" applyFill="1" applyBorder="1" applyAlignment="1">
      <alignment horizontal="center" vertical="center" wrapText="1"/>
    </xf>
    <xf numFmtId="0" fontId="6" fillId="14" borderId="4" xfId="1" applyNumberFormat="1" applyFont="1" applyFill="1" applyBorder="1" applyAlignment="1">
      <alignment horizontal="center" vertical="center" wrapText="1"/>
    </xf>
    <xf numFmtId="14" fontId="6" fillId="14" borderId="4" xfId="1" applyNumberFormat="1" applyFont="1" applyFill="1" applyBorder="1" applyAlignment="1">
      <alignment horizontal="center" vertical="center" wrapText="1"/>
    </xf>
    <xf numFmtId="0" fontId="6" fillId="14" borderId="0" xfId="0" applyFont="1" applyFill="1"/>
    <xf numFmtId="43" fontId="6" fillId="14" borderId="0" xfId="1" applyFont="1" applyFill="1" applyBorder="1"/>
    <xf numFmtId="0" fontId="66" fillId="14" borderId="0" xfId="0" applyFont="1" applyFill="1"/>
    <xf numFmtId="14" fontId="66" fillId="14" borderId="0" xfId="0" applyNumberFormat="1" applyFont="1" applyFill="1"/>
    <xf numFmtId="0" fontId="6" fillId="14" borderId="0" xfId="0" applyFont="1" applyFill="1" applyAlignment="1">
      <alignment vertical="center"/>
    </xf>
    <xf numFmtId="43" fontId="6" fillId="14" borderId="0" xfId="1" applyFont="1" applyFill="1" applyBorder="1" applyAlignment="1">
      <alignment vertical="center"/>
    </xf>
    <xf numFmtId="0" fontId="78" fillId="16" borderId="0" xfId="7" applyFont="1" applyFill="1" applyAlignment="1">
      <alignment horizontal="center" vertical="center" wrapText="1"/>
    </xf>
    <xf numFmtId="0" fontId="78" fillId="10" borderId="0" xfId="7" applyFont="1" applyFill="1" applyAlignment="1">
      <alignment horizontal="center" vertical="center" wrapText="1"/>
    </xf>
    <xf numFmtId="0" fontId="8" fillId="15" borderId="0" xfId="1" applyNumberFormat="1" applyFont="1" applyFill="1" applyAlignment="1">
      <alignment horizontal="center" vertical="center"/>
    </xf>
    <xf numFmtId="43" fontId="8" fillId="15" borderId="0" xfId="1" applyFont="1" applyFill="1" applyAlignment="1">
      <alignment vertical="center"/>
    </xf>
    <xf numFmtId="0" fontId="6" fillId="4" borderId="0" xfId="0" applyFont="1" applyFill="1" applyAlignment="1">
      <alignment vertical="center" wrapText="1"/>
    </xf>
    <xf numFmtId="0" fontId="41" fillId="14" borderId="71" xfId="0" applyFont="1" applyFill="1" applyBorder="1" applyAlignment="1">
      <alignment horizontal="left" vertical="center"/>
    </xf>
    <xf numFmtId="0" fontId="15" fillId="16" borderId="66" xfId="1" applyNumberFormat="1" applyFont="1" applyFill="1" applyBorder="1" applyAlignment="1">
      <alignment vertical="center"/>
    </xf>
    <xf numFmtId="0" fontId="15" fillId="10" borderId="66" xfId="1" applyNumberFormat="1" applyFont="1" applyFill="1" applyBorder="1" applyAlignment="1">
      <alignment vertical="center"/>
    </xf>
    <xf numFmtId="0" fontId="15" fillId="16" borderId="66" xfId="1" applyNumberFormat="1" applyFont="1" applyFill="1" applyBorder="1" applyAlignment="1">
      <alignment horizontal="center" vertical="center"/>
    </xf>
    <xf numFmtId="0" fontId="15" fillId="10" borderId="66" xfId="1" applyNumberFormat="1" applyFont="1" applyFill="1" applyBorder="1" applyAlignment="1">
      <alignment horizontal="center" vertical="center"/>
    </xf>
    <xf numFmtId="0" fontId="8" fillId="15" borderId="0" xfId="1" applyNumberFormat="1" applyFont="1" applyFill="1" applyAlignment="1">
      <alignment horizontal="left" vertical="center"/>
    </xf>
    <xf numFmtId="0" fontId="15" fillId="16" borderId="66" xfId="1" applyNumberFormat="1" applyFont="1" applyFill="1" applyBorder="1" applyAlignment="1">
      <alignment horizontal="left" vertical="center"/>
    </xf>
    <xf numFmtId="0" fontId="15" fillId="10" borderId="66" xfId="1" applyNumberFormat="1" applyFont="1" applyFill="1" applyBorder="1" applyAlignment="1">
      <alignment horizontal="left" vertical="center"/>
    </xf>
    <xf numFmtId="0" fontId="84" fillId="0" borderId="0" xfId="0" applyFont="1"/>
    <xf numFmtId="0" fontId="15" fillId="0" borderId="63" xfId="0" applyFont="1" applyBorder="1" applyAlignment="1">
      <alignment horizontal="left" vertical="center" wrapText="1"/>
    </xf>
    <xf numFmtId="0" fontId="15" fillId="0" borderId="79" xfId="0" applyFont="1" applyBorder="1" applyAlignment="1">
      <alignment horizontal="left" vertical="center" wrapText="1"/>
    </xf>
    <xf numFmtId="0" fontId="15" fillId="0" borderId="77" xfId="0" applyFont="1" applyBorder="1" applyAlignment="1">
      <alignment horizontal="left" vertical="center" wrapText="1"/>
    </xf>
    <xf numFmtId="0" fontId="40" fillId="0" borderId="2" xfId="0" applyFont="1" applyBorder="1" applyAlignment="1">
      <alignment vertical="center"/>
    </xf>
    <xf numFmtId="0" fontId="45" fillId="0" borderId="0" xfId="0" applyFont="1" applyAlignment="1">
      <alignment horizontal="left" vertical="center" wrapText="1"/>
    </xf>
    <xf numFmtId="0" fontId="15" fillId="0" borderId="44" xfId="0" applyFont="1" applyBorder="1" applyAlignment="1">
      <alignment horizontal="left" vertical="center" wrapText="1"/>
    </xf>
    <xf numFmtId="0" fontId="15" fillId="0" borderId="2" xfId="0" applyFont="1" applyBorder="1" applyAlignment="1">
      <alignment vertical="center"/>
    </xf>
    <xf numFmtId="0" fontId="47" fillId="0" borderId="2" xfId="0" applyFont="1" applyBorder="1" applyAlignment="1">
      <alignment vertical="center"/>
    </xf>
    <xf numFmtId="0" fontId="45" fillId="0" borderId="44" xfId="0" applyFont="1" applyBorder="1" applyAlignment="1">
      <alignment horizontal="left" vertical="center" wrapText="1"/>
    </xf>
    <xf numFmtId="0" fontId="40" fillId="0" borderId="109" xfId="0" applyFont="1" applyBorder="1" applyAlignment="1">
      <alignment vertical="center"/>
    </xf>
    <xf numFmtId="169" fontId="15" fillId="0" borderId="55" xfId="0" applyNumberFormat="1" applyFont="1" applyBorder="1" applyAlignment="1">
      <alignment horizontal="left" vertical="center" wrapText="1"/>
    </xf>
    <xf numFmtId="169" fontId="15" fillId="0" borderId="107" xfId="0" applyNumberFormat="1" applyFont="1" applyBorder="1" applyAlignment="1">
      <alignment horizontal="left" vertical="center" wrapText="1"/>
    </xf>
    <xf numFmtId="169" fontId="15" fillId="0" borderId="17" xfId="0" applyNumberFormat="1" applyFont="1" applyBorder="1" applyAlignment="1">
      <alignment horizontal="left" vertical="center" wrapText="1"/>
    </xf>
    <xf numFmtId="169" fontId="40" fillId="0" borderId="25" xfId="0" applyNumberFormat="1" applyFont="1" applyBorder="1" applyAlignment="1">
      <alignment vertical="center" wrapText="1"/>
    </xf>
    <xf numFmtId="169" fontId="15" fillId="0" borderId="25" xfId="0" applyNumberFormat="1" applyFont="1" applyBorder="1" applyAlignment="1">
      <alignment horizontal="left" vertical="center" wrapText="1"/>
    </xf>
    <xf numFmtId="0" fontId="15" fillId="0" borderId="61" xfId="0" applyFont="1" applyBorder="1" applyAlignment="1">
      <alignment horizontal="left" vertical="center" wrapText="1"/>
    </xf>
    <xf numFmtId="0" fontId="15" fillId="0" borderId="110" xfId="0" applyFont="1" applyBorder="1" applyAlignment="1">
      <alignment vertical="center"/>
    </xf>
    <xf numFmtId="0" fontId="15" fillId="0" borderId="17" xfId="0" applyFont="1" applyBorder="1" applyAlignment="1">
      <alignment horizontal="left" vertical="center" wrapText="1"/>
    </xf>
    <xf numFmtId="169" fontId="15" fillId="0" borderId="111" xfId="0" applyNumberFormat="1" applyFont="1" applyBorder="1" applyAlignment="1">
      <alignment horizontal="left" vertical="center" wrapText="1"/>
    </xf>
    <xf numFmtId="169" fontId="15" fillId="0" borderId="56" xfId="0" applyNumberFormat="1" applyFont="1" applyBorder="1" applyAlignment="1">
      <alignment horizontal="left" vertical="center" wrapText="1"/>
    </xf>
    <xf numFmtId="0" fontId="15" fillId="0" borderId="107" xfId="0" applyFont="1" applyBorder="1" applyAlignment="1">
      <alignment horizontal="left" vertical="center" wrapText="1"/>
    </xf>
    <xf numFmtId="0" fontId="37" fillId="0" borderId="14" xfId="0" applyFont="1" applyBorder="1" applyAlignment="1">
      <alignment vertical="center"/>
    </xf>
    <xf numFmtId="0" fontId="80" fillId="0" borderId="25" xfId="3" applyFont="1" applyFill="1" applyBorder="1" applyAlignment="1">
      <alignment horizontal="left" vertical="center" wrapText="1"/>
    </xf>
    <xf numFmtId="0" fontId="40" fillId="0" borderId="110" xfId="0" applyFont="1" applyBorder="1" applyAlignment="1">
      <alignment vertical="center"/>
    </xf>
    <xf numFmtId="0" fontId="40" fillId="0" borderId="111" xfId="0" applyFont="1" applyBorder="1" applyAlignment="1">
      <alignment vertical="center"/>
    </xf>
    <xf numFmtId="0" fontId="40" fillId="0" borderId="14" xfId="0" applyFont="1" applyBorder="1" applyAlignment="1">
      <alignment vertical="center"/>
    </xf>
    <xf numFmtId="0" fontId="40" fillId="0" borderId="107" xfId="0" applyFont="1" applyBorder="1" applyAlignment="1">
      <alignment vertical="center"/>
    </xf>
    <xf numFmtId="0" fontId="40" fillId="0" borderId="18" xfId="0" applyFont="1" applyBorder="1" applyAlignment="1">
      <alignment vertical="center"/>
    </xf>
    <xf numFmtId="0" fontId="15" fillId="0" borderId="54" xfId="0" applyFont="1" applyBorder="1" applyAlignment="1">
      <alignment vertical="center"/>
    </xf>
    <xf numFmtId="0" fontId="15" fillId="0" borderId="48" xfId="0" applyFont="1" applyBorder="1" applyAlignment="1">
      <alignment horizontal="left" vertical="center" wrapText="1"/>
    </xf>
    <xf numFmtId="169" fontId="15" fillId="0" borderId="54" xfId="0" applyNumberFormat="1" applyFont="1" applyBorder="1" applyAlignment="1">
      <alignment horizontal="left" vertical="center" wrapText="1"/>
    </xf>
    <xf numFmtId="169" fontId="15" fillId="0" borderId="48" xfId="0" applyNumberFormat="1" applyFont="1" applyBorder="1" applyAlignment="1">
      <alignment horizontal="left" vertical="center" wrapText="1"/>
    </xf>
    <xf numFmtId="0" fontId="81" fillId="0" borderId="112" xfId="3" applyFont="1" applyFill="1" applyBorder="1" applyAlignment="1">
      <alignment horizontal="left" vertical="center" wrapText="1"/>
    </xf>
    <xf numFmtId="169" fontId="15" fillId="0" borderId="113" xfId="0" applyNumberFormat="1" applyFont="1" applyBorder="1" applyAlignment="1">
      <alignment horizontal="left" vertical="center" wrapText="1"/>
    </xf>
    <xf numFmtId="0" fontId="15" fillId="0" borderId="43" xfId="0" applyFont="1" applyBorder="1" applyAlignment="1">
      <alignment horizontal="left" vertical="center" wrapText="1"/>
    </xf>
    <xf numFmtId="0" fontId="15" fillId="0" borderId="17" xfId="0" applyFont="1" applyBorder="1" applyAlignment="1">
      <alignment vertical="center"/>
    </xf>
    <xf numFmtId="0" fontId="15" fillId="0" borderId="44" xfId="0" applyFont="1" applyBorder="1" applyAlignment="1">
      <alignment vertical="center"/>
    </xf>
    <xf numFmtId="169" fontId="15" fillId="0" borderId="26" xfId="0" applyNumberFormat="1" applyFont="1" applyBorder="1" applyAlignment="1">
      <alignment horizontal="left" vertical="center" wrapText="1"/>
    </xf>
    <xf numFmtId="169" fontId="15" fillId="0" borderId="26" xfId="0" applyNumberFormat="1" applyFont="1" applyBorder="1" applyAlignment="1">
      <alignment vertical="center"/>
    </xf>
    <xf numFmtId="0" fontId="28" fillId="0" borderId="25" xfId="0" applyFont="1" applyBorder="1" applyAlignment="1">
      <alignment vertical="center"/>
    </xf>
    <xf numFmtId="169" fontId="28" fillId="0" borderId="61" xfId="0" applyNumberFormat="1" applyFont="1" applyBorder="1" applyAlignment="1">
      <alignment horizontal="left" vertical="center" wrapText="1"/>
    </xf>
    <xf numFmtId="169" fontId="15" fillId="0" borderId="26" xfId="0" applyNumberFormat="1" applyFont="1" applyBorder="1" applyAlignment="1">
      <alignment vertical="center" wrapText="1"/>
    </xf>
    <xf numFmtId="0" fontId="28" fillId="0" borderId="25" xfId="0" applyFont="1" applyBorder="1" applyAlignment="1">
      <alignment vertical="center" wrapText="1"/>
    </xf>
    <xf numFmtId="169" fontId="15" fillId="0" borderId="0" xfId="0" applyNumberFormat="1" applyFont="1" applyAlignment="1">
      <alignment vertical="center" wrapText="1"/>
    </xf>
    <xf numFmtId="0" fontId="28" fillId="0" borderId="111" xfId="0" applyFont="1" applyBorder="1" applyAlignment="1">
      <alignment horizontal="left" vertical="center"/>
    </xf>
    <xf numFmtId="0" fontId="34" fillId="0" borderId="14" xfId="0" applyFont="1" applyBorder="1" applyAlignment="1">
      <alignment vertical="center"/>
    </xf>
    <xf numFmtId="0" fontId="15" fillId="0" borderId="107" xfId="0" applyFont="1" applyBorder="1" applyAlignment="1">
      <alignment vertical="center"/>
    </xf>
    <xf numFmtId="0" fontId="34" fillId="0" borderId="107" xfId="0" applyFont="1" applyBorder="1" applyAlignment="1">
      <alignment vertical="center"/>
    </xf>
    <xf numFmtId="0" fontId="34" fillId="0" borderId="18" xfId="0" applyFont="1" applyBorder="1" applyAlignment="1">
      <alignment vertical="center"/>
    </xf>
    <xf numFmtId="0" fontId="28" fillId="0" borderId="54" xfId="0" applyFont="1" applyBorder="1" applyAlignment="1">
      <alignment vertical="center"/>
    </xf>
    <xf numFmtId="169" fontId="28" fillId="0" borderId="54" xfId="0" applyNumberFormat="1" applyFont="1" applyBorder="1" applyAlignment="1">
      <alignment horizontal="left" vertical="center" wrapText="1"/>
    </xf>
    <xf numFmtId="169" fontId="28" fillId="0" borderId="48" xfId="0" applyNumberFormat="1" applyFont="1" applyBorder="1" applyAlignment="1">
      <alignment horizontal="left" vertical="center" wrapText="1"/>
    </xf>
    <xf numFmtId="0" fontId="37" fillId="0" borderId="112" xfId="3" applyFont="1" applyFill="1" applyBorder="1" applyAlignment="1">
      <alignment horizontal="left" vertical="center" wrapText="1"/>
    </xf>
    <xf numFmtId="169" fontId="28" fillId="0" borderId="113" xfId="0" applyNumberFormat="1" applyFont="1" applyBorder="1" applyAlignment="1">
      <alignment horizontal="left" vertical="center" wrapText="1"/>
    </xf>
    <xf numFmtId="0" fontId="28" fillId="0" borderId="17" xfId="0" applyFont="1" applyBorder="1" applyAlignment="1">
      <alignment vertical="center"/>
    </xf>
    <xf numFmtId="169" fontId="28" fillId="0" borderId="25" xfId="0" applyNumberFormat="1" applyFont="1" applyBorder="1" applyAlignment="1">
      <alignment horizontal="left" vertical="center" wrapText="1"/>
    </xf>
    <xf numFmtId="169" fontId="28" fillId="0" borderId="55" xfId="0" applyNumberFormat="1" applyFont="1" applyBorder="1" applyAlignment="1">
      <alignment horizontal="left" vertical="center" wrapText="1"/>
    </xf>
    <xf numFmtId="0" fontId="34" fillId="0" borderId="111" xfId="0" applyFont="1" applyBorder="1" applyAlignment="1">
      <alignment vertical="center"/>
    </xf>
    <xf numFmtId="169" fontId="15" fillId="0" borderId="55" xfId="0" applyNumberFormat="1" applyFont="1" applyBorder="1" applyAlignment="1">
      <alignment vertical="center" wrapText="1"/>
    </xf>
    <xf numFmtId="169" fontId="15" fillId="0" borderId="107" xfId="0" applyNumberFormat="1" applyFont="1" applyBorder="1" applyAlignment="1">
      <alignment vertical="center" wrapText="1"/>
    </xf>
    <xf numFmtId="169" fontId="15" fillId="0" borderId="18" xfId="0" applyNumberFormat="1" applyFont="1" applyBorder="1" applyAlignment="1">
      <alignment vertical="center" wrapText="1"/>
    </xf>
    <xf numFmtId="0" fontId="40" fillId="0" borderId="19" xfId="0" applyFont="1" applyBorder="1" applyAlignment="1">
      <alignment vertical="center"/>
    </xf>
    <xf numFmtId="0" fontId="40" fillId="0" borderId="114" xfId="0" applyFont="1" applyBorder="1" applyAlignment="1">
      <alignment vertical="center"/>
    </xf>
    <xf numFmtId="169" fontId="15" fillId="0" borderId="39" xfId="0" applyNumberFormat="1" applyFont="1" applyBorder="1" applyAlignment="1">
      <alignment horizontal="left" vertical="center" wrapText="1"/>
    </xf>
    <xf numFmtId="169" fontId="34" fillId="0" borderId="60" xfId="0" applyNumberFormat="1" applyFont="1" applyBorder="1" applyAlignment="1">
      <alignment vertical="center" wrapText="1"/>
    </xf>
    <xf numFmtId="169" fontId="34" fillId="0" borderId="114" xfId="0" applyNumberFormat="1" applyFont="1" applyBorder="1" applyAlignment="1">
      <alignment vertical="center" wrapText="1"/>
    </xf>
    <xf numFmtId="169" fontId="34" fillId="0" borderId="115" xfId="0" applyNumberFormat="1" applyFont="1" applyBorder="1" applyAlignment="1">
      <alignment vertical="center" wrapText="1"/>
    </xf>
    <xf numFmtId="169" fontId="15" fillId="0" borderId="0" xfId="0" applyNumberFormat="1" applyFont="1" applyAlignment="1">
      <alignment horizontal="left" vertical="center" wrapText="1"/>
    </xf>
    <xf numFmtId="0" fontId="80" fillId="0" borderId="0" xfId="3" applyFont="1" applyFill="1" applyBorder="1" applyAlignment="1">
      <alignment horizontal="left" vertical="center" wrapText="1"/>
    </xf>
    <xf numFmtId="169" fontId="15" fillId="0" borderId="60" xfId="0" applyNumberFormat="1" applyFont="1" applyBorder="1" applyAlignment="1">
      <alignment vertical="center" wrapText="1"/>
    </xf>
    <xf numFmtId="169" fontId="15" fillId="0" borderId="114" xfId="0" applyNumberFormat="1" applyFont="1" applyBorder="1" applyAlignment="1">
      <alignment vertical="center" wrapText="1"/>
    </xf>
    <xf numFmtId="169" fontId="15" fillId="0" borderId="20" xfId="0" applyNumberFormat="1" applyFont="1" applyBorder="1" applyAlignment="1">
      <alignment vertical="center" wrapText="1"/>
    </xf>
    <xf numFmtId="0" fontId="40" fillId="0" borderId="0" xfId="0" applyFont="1" applyAlignment="1">
      <alignment horizontal="left" vertical="center" wrapText="1"/>
    </xf>
    <xf numFmtId="0" fontId="15" fillId="0" borderId="25" xfId="0" applyFont="1" applyBorder="1" applyAlignment="1">
      <alignment horizontal="left" vertical="center" wrapText="1"/>
    </xf>
    <xf numFmtId="0" fontId="14" fillId="0" borderId="0" xfId="0" applyFont="1"/>
    <xf numFmtId="0" fontId="6" fillId="14" borderId="116" xfId="0" applyFont="1" applyFill="1" applyBorder="1" applyAlignment="1">
      <alignment horizontal="center" vertical="center" wrapText="1"/>
    </xf>
    <xf numFmtId="0" fontId="85" fillId="10" borderId="118" xfId="0" applyFont="1" applyFill="1" applyBorder="1" applyAlignment="1">
      <alignment horizontal="center" vertical="center"/>
    </xf>
    <xf numFmtId="0" fontId="85" fillId="10" borderId="118" xfId="0" applyFont="1" applyFill="1" applyBorder="1" applyAlignment="1">
      <alignment vertical="center"/>
    </xf>
    <xf numFmtId="166" fontId="85" fillId="10" borderId="118" xfId="1" applyNumberFormat="1" applyFont="1" applyFill="1" applyBorder="1" applyAlignment="1">
      <alignment vertical="center"/>
    </xf>
    <xf numFmtId="9" fontId="85" fillId="10" borderId="118" xfId="2" applyFont="1" applyFill="1" applyBorder="1" applyAlignment="1">
      <alignment horizontal="center" vertical="center"/>
    </xf>
    <xf numFmtId="0" fontId="85" fillId="10" borderId="118" xfId="0" applyFont="1" applyFill="1" applyBorder="1" applyAlignment="1">
      <alignment vertical="center" wrapText="1"/>
    </xf>
    <xf numFmtId="0" fontId="85" fillId="10" borderId="119" xfId="0" applyFont="1" applyFill="1" applyBorder="1" applyAlignment="1">
      <alignment vertical="center"/>
    </xf>
    <xf numFmtId="10" fontId="85" fillId="10" borderId="119" xfId="2" applyNumberFormat="1" applyFont="1" applyFill="1" applyBorder="1" applyAlignment="1">
      <alignment horizontal="center" vertical="center"/>
    </xf>
    <xf numFmtId="0" fontId="85" fillId="10" borderId="119" xfId="0" applyFont="1" applyFill="1" applyBorder="1" applyAlignment="1">
      <alignment vertical="center" wrapText="1"/>
    </xf>
    <xf numFmtId="0" fontId="85" fillId="10" borderId="121" xfId="0" applyFont="1" applyFill="1" applyBorder="1" applyAlignment="1">
      <alignment vertical="center"/>
    </xf>
    <xf numFmtId="10" fontId="85" fillId="10" borderId="121" xfId="2" applyNumberFormat="1" applyFont="1" applyFill="1" applyBorder="1" applyAlignment="1">
      <alignment horizontal="center" vertical="center"/>
    </xf>
    <xf numFmtId="0" fontId="85" fillId="10" borderId="121" xfId="0" applyFont="1" applyFill="1" applyBorder="1" applyAlignment="1">
      <alignment vertical="center" wrapText="1"/>
    </xf>
    <xf numFmtId="0" fontId="85" fillId="10" borderId="120" xfId="0" applyFont="1" applyFill="1" applyBorder="1" applyAlignment="1">
      <alignment vertical="center"/>
    </xf>
    <xf numFmtId="10" fontId="85" fillId="10" borderId="120" xfId="2" applyNumberFormat="1" applyFont="1" applyFill="1" applyBorder="1" applyAlignment="1">
      <alignment horizontal="center" vertical="center"/>
    </xf>
    <xf numFmtId="0" fontId="85" fillId="10" borderId="120" xfId="0" applyFont="1" applyFill="1" applyBorder="1" applyAlignment="1">
      <alignment vertical="center" wrapText="1"/>
    </xf>
    <xf numFmtId="10" fontId="85" fillId="10" borderId="118" xfId="2" applyNumberFormat="1" applyFont="1" applyFill="1" applyBorder="1" applyAlignment="1">
      <alignment horizontal="center" vertical="center"/>
    </xf>
    <xf numFmtId="0" fontId="85" fillId="10" borderId="123" xfId="0" applyFont="1" applyFill="1" applyBorder="1" applyAlignment="1">
      <alignment vertical="center"/>
    </xf>
    <xf numFmtId="10" fontId="85" fillId="10" borderId="123" xfId="2" applyNumberFormat="1" applyFont="1" applyFill="1" applyBorder="1" applyAlignment="1">
      <alignment horizontal="center" vertical="center"/>
    </xf>
    <xf numFmtId="0" fontId="26" fillId="4" borderId="5" xfId="0" applyFont="1" applyFill="1" applyBorder="1" applyAlignment="1">
      <alignment horizontal="center" vertical="center" wrapText="1"/>
    </xf>
    <xf numFmtId="43" fontId="10" fillId="10" borderId="0" xfId="1" applyFont="1" applyFill="1" applyAlignment="1">
      <alignment horizontal="left" vertical="center"/>
    </xf>
    <xf numFmtId="0" fontId="10" fillId="0" borderId="0" xfId="0" applyFont="1" applyAlignment="1">
      <alignment horizontal="center"/>
    </xf>
    <xf numFmtId="0" fontId="10" fillId="0" borderId="0" xfId="0" applyFont="1" applyAlignment="1">
      <alignment horizontal="center" vertical="center"/>
    </xf>
    <xf numFmtId="0" fontId="6" fillId="13" borderId="125" xfId="0" applyFont="1" applyFill="1" applyBorder="1" applyAlignment="1">
      <alignment horizontal="center" vertical="center" wrapText="1"/>
    </xf>
    <xf numFmtId="0" fontId="30" fillId="10" borderId="3" xfId="0" applyFont="1" applyFill="1" applyBorder="1" applyAlignment="1">
      <alignment vertical="center" wrapText="1"/>
    </xf>
    <xf numFmtId="0" fontId="30" fillId="10" borderId="3" xfId="0" applyFont="1" applyFill="1" applyBorder="1" applyAlignment="1">
      <alignment horizontal="justify" vertical="center" wrapText="1"/>
    </xf>
    <xf numFmtId="0" fontId="30" fillId="10" borderId="4" xfId="0" applyFont="1" applyFill="1" applyBorder="1" applyAlignment="1">
      <alignment vertical="center" wrapText="1"/>
    </xf>
    <xf numFmtId="0" fontId="30" fillId="10" borderId="4" xfId="0" applyFont="1" applyFill="1" applyBorder="1" applyAlignment="1">
      <alignment horizontal="justify" vertical="center" wrapText="1"/>
    </xf>
    <xf numFmtId="0" fontId="26" fillId="4" borderId="3" xfId="0" applyFont="1" applyFill="1" applyBorder="1" applyAlignment="1">
      <alignment horizontal="center" vertical="center" readingOrder="1"/>
    </xf>
    <xf numFmtId="0" fontId="85" fillId="10" borderId="4" xfId="0" applyFont="1" applyFill="1" applyBorder="1" applyAlignment="1">
      <alignment horizontal="center" vertical="center" readingOrder="1"/>
    </xf>
    <xf numFmtId="0" fontId="85" fillId="10" borderId="4" xfId="0" applyFont="1" applyFill="1" applyBorder="1" applyAlignment="1">
      <alignment horizontal="left" vertical="center" readingOrder="1"/>
    </xf>
    <xf numFmtId="0" fontId="10" fillId="0" borderId="0" xfId="8" applyFont="1"/>
    <xf numFmtId="0" fontId="26" fillId="4" borderId="126" xfId="8" applyFont="1" applyFill="1" applyBorder="1" applyAlignment="1">
      <alignment horizontal="center" vertical="center" wrapText="1"/>
    </xf>
    <xf numFmtId="0" fontId="85" fillId="0" borderId="126" xfId="8" applyFont="1" applyBorder="1" applyAlignment="1">
      <alignment vertical="center"/>
    </xf>
    <xf numFmtId="3" fontId="85" fillId="0" borderId="126" xfId="8" applyNumberFormat="1" applyFont="1" applyBorder="1" applyAlignment="1">
      <alignment horizontal="right" vertical="center"/>
    </xf>
    <xf numFmtId="166" fontId="85" fillId="0" borderId="126" xfId="12" applyNumberFormat="1" applyFont="1" applyFill="1" applyBorder="1" applyAlignment="1">
      <alignment horizontal="right" vertical="center"/>
    </xf>
    <xf numFmtId="166" fontId="10" fillId="0" borderId="126" xfId="12" applyNumberFormat="1" applyFont="1" applyFill="1" applyBorder="1" applyAlignment="1">
      <alignment vertical="center"/>
    </xf>
    <xf numFmtId="0" fontId="85" fillId="0" borderId="130" xfId="8" applyFont="1" applyBorder="1" applyAlignment="1">
      <alignment vertical="center"/>
    </xf>
    <xf numFmtId="3" fontId="85" fillId="0" borderId="130" xfId="8" applyNumberFormat="1" applyFont="1" applyBorder="1" applyAlignment="1">
      <alignment horizontal="right" vertical="center"/>
    </xf>
    <xf numFmtId="166" fontId="85" fillId="0" borderId="130" xfId="12" applyNumberFormat="1" applyFont="1" applyFill="1" applyBorder="1" applyAlignment="1">
      <alignment horizontal="right" vertical="center"/>
    </xf>
    <xf numFmtId="166" fontId="10" fillId="0" borderId="130" xfId="12" applyNumberFormat="1" applyFont="1" applyFill="1" applyBorder="1" applyAlignment="1">
      <alignment vertical="center"/>
    </xf>
    <xf numFmtId="0" fontId="85" fillId="0" borderId="132" xfId="8" applyFont="1" applyBorder="1" applyAlignment="1">
      <alignment vertical="center"/>
    </xf>
    <xf numFmtId="3" fontId="85" fillId="0" borderId="132" xfId="8" applyNumberFormat="1" applyFont="1" applyBorder="1" applyAlignment="1">
      <alignment horizontal="right" vertical="center"/>
    </xf>
    <xf numFmtId="166" fontId="85" fillId="0" borderId="132" xfId="12" applyNumberFormat="1" applyFont="1" applyFill="1" applyBorder="1" applyAlignment="1">
      <alignment horizontal="right" vertical="center"/>
    </xf>
    <xf numFmtId="166" fontId="10" fillId="0" borderId="132" xfId="12" applyNumberFormat="1" applyFont="1" applyFill="1" applyBorder="1" applyAlignment="1">
      <alignment vertical="center"/>
    </xf>
    <xf numFmtId="3" fontId="26" fillId="31" borderId="126" xfId="8" applyNumberFormat="1" applyFont="1" applyFill="1" applyBorder="1" applyAlignment="1">
      <alignment horizontal="right" vertical="center"/>
    </xf>
    <xf numFmtId="166" fontId="26" fillId="31" borderId="126" xfId="12" applyNumberFormat="1" applyFont="1" applyFill="1" applyBorder="1" applyAlignment="1">
      <alignment horizontal="center" vertical="center"/>
    </xf>
    <xf numFmtId="14" fontId="8" fillId="16" borderId="67" xfId="1" applyNumberFormat="1" applyFont="1" applyFill="1" applyBorder="1" applyAlignment="1">
      <alignment horizontal="center" vertical="center"/>
    </xf>
    <xf numFmtId="0" fontId="8" fillId="16" borderId="67" xfId="1" applyNumberFormat="1" applyFont="1" applyFill="1" applyBorder="1" applyAlignment="1">
      <alignment horizontal="center" vertical="center"/>
    </xf>
    <xf numFmtId="14" fontId="8" fillId="16" borderId="67" xfId="1" applyNumberFormat="1" applyFont="1" applyFill="1" applyBorder="1" applyAlignment="1">
      <alignment vertical="center"/>
    </xf>
    <xf numFmtId="14" fontId="7" fillId="10" borderId="67" xfId="1" applyNumberFormat="1" applyFont="1" applyFill="1" applyBorder="1" applyAlignment="1">
      <alignment horizontal="center" vertical="center"/>
    </xf>
    <xf numFmtId="0" fontId="7" fillId="10" borderId="67" xfId="1" applyNumberFormat="1" applyFont="1" applyFill="1" applyBorder="1" applyAlignment="1">
      <alignment horizontal="center" vertical="center"/>
    </xf>
    <xf numFmtId="14" fontId="7" fillId="10" borderId="67" xfId="1" applyNumberFormat="1" applyFont="1" applyFill="1" applyBorder="1" applyAlignment="1">
      <alignment vertical="center"/>
    </xf>
    <xf numFmtId="14" fontId="8" fillId="32" borderId="67" xfId="1" applyNumberFormat="1" applyFont="1" applyFill="1" applyBorder="1" applyAlignment="1">
      <alignment horizontal="center" vertical="center"/>
    </xf>
    <xf numFmtId="0" fontId="8" fillId="32" borderId="67" xfId="1" applyNumberFormat="1" applyFont="1" applyFill="1" applyBorder="1" applyAlignment="1">
      <alignment vertical="center"/>
    </xf>
    <xf numFmtId="0" fontId="8" fillId="32" borderId="67" xfId="1" applyNumberFormat="1" applyFont="1" applyFill="1" applyBorder="1" applyAlignment="1">
      <alignment horizontal="center" vertical="center"/>
    </xf>
    <xf numFmtId="43" fontId="86" fillId="32" borderId="67" xfId="1" applyFont="1" applyFill="1" applyBorder="1" applyAlignment="1">
      <alignment vertical="center"/>
    </xf>
    <xf numFmtId="43" fontId="8" fillId="32" borderId="67" xfId="1" applyFont="1" applyFill="1" applyBorder="1" applyAlignment="1">
      <alignment vertical="center"/>
    </xf>
    <xf numFmtId="0" fontId="70" fillId="0" borderId="0" xfId="0" applyFont="1"/>
    <xf numFmtId="0" fontId="86" fillId="32" borderId="67" xfId="1" applyNumberFormat="1" applyFont="1" applyFill="1" applyBorder="1" applyAlignment="1">
      <alignment vertical="center"/>
    </xf>
    <xf numFmtId="43" fontId="10" fillId="0" borderId="0" xfId="1" applyFont="1"/>
    <xf numFmtId="168" fontId="10" fillId="0" borderId="0" xfId="0" applyNumberFormat="1" applyFont="1"/>
    <xf numFmtId="0" fontId="84" fillId="0" borderId="0" xfId="0" applyFont="1" applyAlignment="1">
      <alignment vertical="center"/>
    </xf>
    <xf numFmtId="0" fontId="10" fillId="0" borderId="0" xfId="0" applyFont="1" applyAlignment="1">
      <alignment horizontal="center" vertical="center" wrapText="1"/>
    </xf>
    <xf numFmtId="0" fontId="6" fillId="33" borderId="0" xfId="0" applyFont="1" applyFill="1" applyAlignment="1">
      <alignment horizontal="center" vertical="center" wrapText="1"/>
    </xf>
    <xf numFmtId="3" fontId="6" fillId="33" borderId="0" xfId="0" applyNumberFormat="1" applyFont="1" applyFill="1" applyAlignment="1">
      <alignment horizontal="center" vertical="center" wrapText="1"/>
    </xf>
    <xf numFmtId="3" fontId="6" fillId="33" borderId="0" xfId="0" applyNumberFormat="1" applyFont="1" applyFill="1" applyAlignment="1">
      <alignment horizontal="center" vertical="center"/>
    </xf>
    <xf numFmtId="3" fontId="6" fillId="33" borderId="108" xfId="0" applyNumberFormat="1" applyFont="1" applyFill="1" applyBorder="1" applyAlignment="1">
      <alignment horizontal="center" vertical="center" wrapText="1"/>
    </xf>
    <xf numFmtId="43" fontId="8" fillId="33" borderId="67" xfId="1" applyFont="1" applyFill="1" applyBorder="1" applyAlignment="1">
      <alignment vertical="center"/>
    </xf>
    <xf numFmtId="14" fontId="8" fillId="32" borderId="67" xfId="1" applyNumberFormat="1" applyFont="1" applyFill="1" applyBorder="1" applyAlignment="1">
      <alignment vertical="center"/>
    </xf>
    <xf numFmtId="43" fontId="7" fillId="32" borderId="67" xfId="1" applyFont="1" applyFill="1" applyBorder="1" applyAlignment="1">
      <alignment vertical="center"/>
    </xf>
    <xf numFmtId="43" fontId="7" fillId="10" borderId="73" xfId="1" applyFont="1" applyFill="1" applyBorder="1" applyAlignment="1">
      <alignment vertical="center"/>
    </xf>
    <xf numFmtId="43" fontId="7" fillId="16" borderId="73" xfId="1" applyFont="1" applyFill="1" applyBorder="1" applyAlignment="1">
      <alignment vertical="center"/>
    </xf>
    <xf numFmtId="43" fontId="7" fillId="10" borderId="134" xfId="1" applyFont="1" applyFill="1" applyBorder="1" applyAlignment="1">
      <alignment vertical="center"/>
    </xf>
    <xf numFmtId="43" fontId="7" fillId="16" borderId="134" xfId="1" applyFont="1" applyFill="1" applyBorder="1" applyAlignment="1">
      <alignment vertical="center"/>
    </xf>
    <xf numFmtId="43" fontId="7" fillId="10" borderId="65" xfId="1" applyFont="1" applyFill="1" applyBorder="1" applyAlignment="1">
      <alignment vertical="center"/>
    </xf>
    <xf numFmtId="43" fontId="7" fillId="16" borderId="65" xfId="1" applyFont="1" applyFill="1" applyBorder="1" applyAlignment="1">
      <alignment vertical="center"/>
    </xf>
    <xf numFmtId="166" fontId="10" fillId="0" borderId="0" xfId="1" applyNumberFormat="1" applyFont="1"/>
    <xf numFmtId="168" fontId="6" fillId="14" borderId="0" xfId="0" applyNumberFormat="1" applyFont="1" applyFill="1"/>
    <xf numFmtId="0" fontId="7" fillId="0" borderId="0" xfId="0" applyFont="1"/>
    <xf numFmtId="0" fontId="6" fillId="4" borderId="137" xfId="0" applyFont="1" applyFill="1" applyBorder="1" applyAlignment="1">
      <alignment horizontal="center" vertical="center" wrapText="1"/>
    </xf>
    <xf numFmtId="0" fontId="6" fillId="4" borderId="138" xfId="0" applyFont="1" applyFill="1" applyBorder="1" applyAlignment="1">
      <alignment horizontal="center" vertical="center" wrapText="1"/>
    </xf>
    <xf numFmtId="0" fontId="6" fillId="4" borderId="139" xfId="0" applyFont="1" applyFill="1" applyBorder="1" applyAlignment="1">
      <alignment horizontal="center" vertical="center" wrapText="1"/>
    </xf>
    <xf numFmtId="170" fontId="7" fillId="10" borderId="67" xfId="1" applyNumberFormat="1" applyFont="1" applyFill="1" applyBorder="1" applyAlignment="1">
      <alignment horizontal="right" vertical="center"/>
    </xf>
    <xf numFmtId="0" fontId="7" fillId="10" borderId="140" xfId="6" applyFont="1" applyFill="1" applyBorder="1" applyAlignment="1">
      <alignment horizontal="left" vertical="center"/>
    </xf>
    <xf numFmtId="0" fontId="7" fillId="10" borderId="141" xfId="6" applyFont="1" applyFill="1" applyBorder="1" applyAlignment="1">
      <alignment horizontal="left" vertical="center"/>
    </xf>
    <xf numFmtId="170" fontId="7" fillId="10" borderId="140" xfId="1" applyNumberFormat="1" applyFont="1" applyFill="1" applyBorder="1" applyAlignment="1">
      <alignment horizontal="right" vertical="center"/>
    </xf>
    <xf numFmtId="170" fontId="7" fillId="10" borderId="66" xfId="1" applyNumberFormat="1" applyFont="1" applyFill="1" applyBorder="1" applyAlignment="1">
      <alignment horizontal="right" vertical="center"/>
    </xf>
    <xf numFmtId="170" fontId="7" fillId="10" borderId="141" xfId="1" applyNumberFormat="1" applyFont="1" applyFill="1" applyBorder="1" applyAlignment="1">
      <alignment horizontal="right" vertical="center"/>
    </xf>
    <xf numFmtId="170" fontId="7" fillId="10" borderId="84" xfId="1" applyNumberFormat="1" applyFont="1" applyFill="1" applyBorder="1" applyAlignment="1">
      <alignment horizontal="right" vertical="center"/>
    </xf>
    <xf numFmtId="0" fontId="7" fillId="10" borderId="142" xfId="6" applyFont="1" applyFill="1" applyBorder="1" applyAlignment="1">
      <alignment horizontal="left" vertical="center"/>
    </xf>
    <xf numFmtId="0" fontId="7" fillId="10" borderId="143" xfId="6" applyFont="1" applyFill="1" applyBorder="1" applyAlignment="1">
      <alignment horizontal="left" vertical="center"/>
    </xf>
    <xf numFmtId="170" fontId="7" fillId="10" borderId="142" xfId="1" applyNumberFormat="1" applyFont="1" applyFill="1" applyBorder="1" applyAlignment="1">
      <alignment horizontal="right" vertical="center"/>
    </xf>
    <xf numFmtId="170" fontId="7" fillId="10" borderId="73" xfId="1" applyNumberFormat="1" applyFont="1" applyFill="1" applyBorder="1" applyAlignment="1">
      <alignment horizontal="right" vertical="center"/>
    </xf>
    <xf numFmtId="170" fontId="7" fillId="10" borderId="143" xfId="1" applyNumberFormat="1" applyFont="1" applyFill="1" applyBorder="1" applyAlignment="1">
      <alignment horizontal="right" vertical="center"/>
    </xf>
    <xf numFmtId="170" fontId="6" fillId="14" borderId="0" xfId="0" applyNumberFormat="1" applyFont="1" applyFill="1"/>
    <xf numFmtId="0" fontId="6" fillId="14" borderId="144" xfId="0" applyFont="1" applyFill="1" applyBorder="1" applyAlignment="1">
      <alignment horizontal="left"/>
    </xf>
    <xf numFmtId="0" fontId="6" fillId="14" borderId="0" xfId="0" applyFont="1" applyFill="1" applyAlignment="1">
      <alignment horizontal="left"/>
    </xf>
    <xf numFmtId="0" fontId="6" fillId="14" borderId="145" xfId="0" applyFont="1" applyFill="1" applyBorder="1" applyAlignment="1">
      <alignment horizontal="left"/>
    </xf>
    <xf numFmtId="0" fontId="26" fillId="4" borderId="74" xfId="0" applyFont="1" applyFill="1" applyBorder="1" applyAlignment="1">
      <alignment horizontal="center" vertical="center" wrapText="1"/>
    </xf>
    <xf numFmtId="0" fontId="26" fillId="4" borderId="149" xfId="0" applyFont="1" applyFill="1" applyBorder="1" applyAlignment="1">
      <alignment horizontal="center" vertical="center" wrapText="1"/>
    </xf>
    <xf numFmtId="0" fontId="26" fillId="4" borderId="150" xfId="0" applyFont="1" applyFill="1" applyBorder="1" applyAlignment="1">
      <alignment horizontal="center" vertical="center" wrapText="1"/>
    </xf>
    <xf numFmtId="0" fontId="6" fillId="18" borderId="0" xfId="0" applyFont="1" applyFill="1" applyAlignment="1">
      <alignment horizontal="left" vertical="center" wrapText="1"/>
    </xf>
    <xf numFmtId="0" fontId="6" fillId="18" borderId="0" xfId="0" applyFont="1" applyFill="1" applyAlignment="1">
      <alignment horizontal="center" vertical="center" wrapText="1"/>
    </xf>
    <xf numFmtId="0" fontId="6" fillId="18" borderId="2" xfId="0" applyFont="1" applyFill="1" applyBorder="1" applyAlignment="1">
      <alignment horizontal="center" vertical="center" wrapText="1"/>
    </xf>
    <xf numFmtId="0" fontId="6" fillId="18" borderId="44" xfId="0" applyFont="1" applyFill="1" applyBorder="1" applyAlignment="1">
      <alignment horizontal="center" vertical="center" wrapText="1"/>
    </xf>
    <xf numFmtId="0" fontId="22" fillId="10" borderId="4" xfId="0" applyFont="1" applyFill="1" applyBorder="1" applyAlignment="1">
      <alignment horizontal="center" vertical="center" wrapText="1"/>
    </xf>
    <xf numFmtId="170" fontId="22" fillId="10" borderId="4" xfId="1" applyNumberFormat="1" applyFont="1" applyFill="1" applyBorder="1" applyAlignment="1">
      <alignment horizontal="left" vertical="center" wrapText="1"/>
    </xf>
    <xf numFmtId="0" fontId="22" fillId="10" borderId="151" xfId="1" applyNumberFormat="1" applyFont="1" applyFill="1" applyBorder="1" applyAlignment="1">
      <alignment horizontal="left" vertical="center" wrapText="1"/>
    </xf>
    <xf numFmtId="0" fontId="22" fillId="10" borderId="4" xfId="1" applyNumberFormat="1" applyFont="1" applyFill="1" applyBorder="1" applyAlignment="1">
      <alignment horizontal="left" vertical="center" wrapText="1"/>
    </xf>
    <xf numFmtId="0" fontId="22" fillId="10" borderId="152" xfId="1" applyNumberFormat="1" applyFont="1" applyFill="1" applyBorder="1" applyAlignment="1">
      <alignment horizontal="left" vertical="center" wrapText="1"/>
    </xf>
    <xf numFmtId="170" fontId="22" fillId="10" borderId="151" xfId="1" applyNumberFormat="1" applyFont="1" applyFill="1" applyBorder="1" applyAlignment="1">
      <alignment horizontal="left" vertical="center" wrapText="1"/>
    </xf>
    <xf numFmtId="170" fontId="22" fillId="10" borderId="152" xfId="1" applyNumberFormat="1" applyFont="1" applyFill="1" applyBorder="1" applyAlignment="1">
      <alignment horizontal="left" vertical="center" wrapText="1"/>
    </xf>
    <xf numFmtId="170" fontId="6" fillId="19" borderId="0" xfId="1" applyNumberFormat="1" applyFont="1" applyFill="1" applyAlignment="1">
      <alignment horizontal="center" vertical="center"/>
    </xf>
    <xf numFmtId="0" fontId="6" fillId="20" borderId="66" xfId="0" applyFont="1" applyFill="1" applyBorder="1" applyAlignment="1" applyProtection="1">
      <alignment horizontal="center" vertical="center" wrapText="1"/>
      <protection locked="0"/>
    </xf>
    <xf numFmtId="0" fontId="6" fillId="20" borderId="67" xfId="0" applyFont="1" applyFill="1" applyBorder="1" applyAlignment="1" applyProtection="1">
      <alignment horizontal="center" vertical="center" wrapText="1"/>
      <protection locked="0"/>
    </xf>
    <xf numFmtId="0" fontId="30" fillId="10" borderId="66" xfId="0" applyFont="1" applyFill="1" applyBorder="1" applyAlignment="1" applyProtection="1">
      <alignment vertical="center"/>
      <protection locked="0"/>
    </xf>
    <xf numFmtId="0" fontId="30" fillId="10" borderId="71" xfId="0" applyFont="1" applyFill="1" applyBorder="1" applyAlignment="1" applyProtection="1">
      <alignment vertical="center"/>
      <protection locked="0"/>
    </xf>
    <xf numFmtId="43" fontId="30" fillId="10" borderId="66" xfId="1" applyFont="1" applyFill="1" applyBorder="1" applyAlignment="1" applyProtection="1">
      <alignment vertical="center"/>
      <protection locked="0"/>
    </xf>
    <xf numFmtId="43" fontId="30" fillId="10" borderId="66" xfId="13" applyFont="1" applyFill="1" applyBorder="1" applyAlignment="1" applyProtection="1">
      <alignment vertical="center"/>
      <protection locked="0"/>
    </xf>
    <xf numFmtId="0" fontId="30" fillId="10" borderId="67" xfId="0" applyFont="1" applyFill="1" applyBorder="1" applyAlignment="1" applyProtection="1">
      <alignment vertical="center"/>
      <protection locked="0"/>
    </xf>
    <xf numFmtId="0" fontId="30" fillId="10" borderId="66" xfId="0" applyFont="1" applyFill="1" applyBorder="1" applyAlignment="1" applyProtection="1">
      <alignment horizontal="left" vertical="center" wrapText="1"/>
      <protection locked="0"/>
    </xf>
    <xf numFmtId="0" fontId="6" fillId="25" borderId="72" xfId="0" applyFont="1" applyFill="1" applyBorder="1" applyAlignment="1" applyProtection="1">
      <alignment horizontal="center" vertical="center"/>
      <protection locked="0"/>
    </xf>
    <xf numFmtId="0" fontId="6" fillId="14" borderId="72" xfId="0" applyFont="1" applyFill="1" applyBorder="1" applyAlignment="1" applyProtection="1">
      <alignment vertical="center"/>
      <protection locked="0"/>
    </xf>
    <xf numFmtId="0" fontId="6" fillId="14" borderId="73" xfId="0" applyFont="1" applyFill="1" applyBorder="1" applyAlignment="1" applyProtection="1">
      <alignment vertical="center"/>
      <protection locked="0"/>
    </xf>
    <xf numFmtId="43" fontId="66" fillId="14" borderId="73" xfId="1" applyFont="1" applyFill="1" applyBorder="1" applyAlignment="1" applyProtection="1">
      <alignment vertical="center"/>
      <protection locked="0"/>
    </xf>
    <xf numFmtId="43" fontId="66" fillId="14" borderId="73" xfId="13" applyFont="1" applyFill="1" applyBorder="1" applyAlignment="1" applyProtection="1">
      <alignment vertical="center"/>
      <protection locked="0"/>
    </xf>
    <xf numFmtId="43" fontId="66" fillId="14" borderId="84" xfId="13" applyFont="1" applyFill="1" applyBorder="1" applyAlignment="1" applyProtection="1">
      <alignment vertical="center"/>
      <protection locked="0"/>
    </xf>
    <xf numFmtId="170" fontId="6" fillId="20" borderId="66" xfId="1" applyNumberFormat="1" applyFont="1" applyFill="1" applyBorder="1" applyAlignment="1" applyProtection="1">
      <alignment horizontal="center" vertical="center" wrapText="1"/>
      <protection locked="0"/>
    </xf>
    <xf numFmtId="14" fontId="30" fillId="10" borderId="66" xfId="0" applyNumberFormat="1" applyFont="1" applyFill="1" applyBorder="1" applyAlignment="1" applyProtection="1">
      <alignment vertical="center"/>
      <protection locked="0"/>
    </xf>
    <xf numFmtId="170" fontId="30" fillId="10" borderId="66" xfId="1" applyNumberFormat="1" applyFont="1" applyFill="1" applyBorder="1" applyAlignment="1" applyProtection="1">
      <alignment vertical="center"/>
      <protection locked="0"/>
    </xf>
    <xf numFmtId="43" fontId="30" fillId="10" borderId="67" xfId="13" applyFont="1" applyFill="1" applyBorder="1" applyAlignment="1" applyProtection="1">
      <alignment vertical="center"/>
      <protection locked="0"/>
    </xf>
    <xf numFmtId="0" fontId="6" fillId="25" borderId="73" xfId="0" applyFont="1" applyFill="1" applyBorder="1" applyAlignment="1" applyProtection="1">
      <alignment horizontal="center" vertical="center"/>
      <protection locked="0"/>
    </xf>
    <xf numFmtId="14" fontId="6" fillId="25" borderId="73" xfId="0" applyNumberFormat="1" applyFont="1" applyFill="1" applyBorder="1" applyAlignment="1" applyProtection="1">
      <alignment horizontal="center" vertical="center"/>
      <protection locked="0"/>
    </xf>
    <xf numFmtId="170" fontId="6" fillId="25" borderId="73" xfId="1" applyNumberFormat="1" applyFont="1" applyFill="1" applyBorder="1" applyAlignment="1" applyProtection="1">
      <alignment horizontal="center" vertical="center"/>
      <protection locked="0"/>
    </xf>
    <xf numFmtId="43" fontId="6" fillId="25" borderId="73" xfId="13" applyFont="1" applyFill="1" applyBorder="1" applyAlignment="1" applyProtection="1">
      <alignment horizontal="center" vertical="center"/>
      <protection locked="0"/>
    </xf>
    <xf numFmtId="0" fontId="8" fillId="0" borderId="0" xfId="0" applyFont="1" applyAlignment="1">
      <alignment vertical="center"/>
    </xf>
    <xf numFmtId="0" fontId="10" fillId="0" borderId="0" xfId="14" applyFont="1" applyAlignment="1">
      <alignment vertical="center"/>
    </xf>
    <xf numFmtId="166" fontId="10" fillId="0" borderId="0" xfId="13" applyNumberFormat="1" applyFont="1" applyAlignment="1">
      <alignment vertical="center"/>
    </xf>
    <xf numFmtId="0" fontId="6" fillId="13" borderId="87" xfId="13" applyNumberFormat="1" applyFont="1" applyFill="1" applyBorder="1" applyAlignment="1">
      <alignment horizontal="center" vertical="center"/>
    </xf>
    <xf numFmtId="0" fontId="6" fillId="13" borderId="96" xfId="13" applyNumberFormat="1" applyFont="1" applyFill="1" applyBorder="1" applyAlignment="1">
      <alignment horizontal="center" vertical="center"/>
    </xf>
    <xf numFmtId="0" fontId="7" fillId="10" borderId="87" xfId="13" applyNumberFormat="1" applyFont="1" applyFill="1" applyBorder="1" applyAlignment="1">
      <alignment horizontal="left" vertical="center"/>
    </xf>
    <xf numFmtId="166" fontId="7" fillId="10" borderId="87" xfId="13" applyNumberFormat="1" applyFont="1" applyFill="1" applyBorder="1" applyAlignment="1">
      <alignment horizontal="center" vertical="center"/>
    </xf>
    <xf numFmtId="166" fontId="7" fillId="10" borderId="96" xfId="13" applyNumberFormat="1" applyFont="1" applyFill="1" applyBorder="1" applyAlignment="1">
      <alignment horizontal="center" vertical="center"/>
    </xf>
    <xf numFmtId="166" fontId="6" fillId="31" borderId="98" xfId="13" applyNumberFormat="1" applyFont="1" applyFill="1" applyBorder="1" applyAlignment="1">
      <alignment horizontal="center" vertical="center"/>
    </xf>
    <xf numFmtId="0" fontId="79" fillId="0" borderId="0" xfId="14" applyFont="1" applyAlignment="1" applyProtection="1">
      <alignment vertical="center"/>
      <protection locked="0"/>
    </xf>
    <xf numFmtId="0" fontId="14" fillId="0" borderId="0" xfId="14" applyFont="1" applyAlignment="1" applyProtection="1">
      <alignment vertical="center"/>
      <protection locked="0"/>
    </xf>
    <xf numFmtId="0" fontId="26" fillId="29" borderId="104" xfId="0" applyFont="1" applyFill="1" applyBorder="1" applyAlignment="1">
      <alignment horizontal="center" vertical="center" wrapText="1"/>
    </xf>
    <xf numFmtId="0" fontId="30" fillId="16" borderId="105" xfId="9" applyFont="1" applyFill="1" applyBorder="1" applyAlignment="1">
      <alignment horizontal="left" vertical="center"/>
    </xf>
    <xf numFmtId="0" fontId="30" fillId="16" borderId="105" xfId="15" applyFont="1" applyFill="1" applyBorder="1" applyAlignment="1">
      <alignment horizontal="left" vertical="center"/>
    </xf>
    <xf numFmtId="0" fontId="30" fillId="10" borderId="105" xfId="9" applyFont="1" applyFill="1" applyBorder="1" applyAlignment="1">
      <alignment horizontal="left" vertical="center"/>
    </xf>
    <xf numFmtId="0" fontId="30" fillId="10" borderId="105" xfId="15" applyFont="1" applyFill="1" applyBorder="1" applyAlignment="1">
      <alignment horizontal="left" vertical="center"/>
    </xf>
    <xf numFmtId="0" fontId="30" fillId="10" borderId="105" xfId="9" applyFont="1" applyFill="1" applyBorder="1" applyAlignment="1">
      <alignment horizontal="left" vertical="center" wrapText="1"/>
    </xf>
    <xf numFmtId="0" fontId="26" fillId="29" borderId="105" xfId="0" applyFont="1" applyFill="1" applyBorder="1" applyAlignment="1">
      <alignment horizontal="left" vertical="center" wrapText="1"/>
    </xf>
    <xf numFmtId="0" fontId="30" fillId="16" borderId="106" xfId="9" applyFont="1" applyFill="1" applyBorder="1" applyAlignment="1">
      <alignment horizontal="left" vertical="center"/>
    </xf>
    <xf numFmtId="0" fontId="30" fillId="16" borderId="106" xfId="15" applyFont="1" applyFill="1" applyBorder="1" applyAlignment="1">
      <alignment horizontal="left" vertical="center"/>
    </xf>
    <xf numFmtId="166" fontId="10" fillId="0" borderId="0" xfId="1" applyNumberFormat="1" applyFont="1" applyAlignment="1">
      <alignment vertical="center"/>
    </xf>
    <xf numFmtId="0" fontId="6" fillId="13" borderId="0" xfId="0" applyFont="1" applyFill="1" applyAlignment="1">
      <alignment vertical="center"/>
    </xf>
    <xf numFmtId="166" fontId="6" fillId="13" borderId="0" xfId="1" applyNumberFormat="1" applyFont="1" applyFill="1" applyAlignment="1">
      <alignment vertical="center"/>
    </xf>
    <xf numFmtId="166" fontId="10" fillId="10" borderId="0" xfId="1" applyNumberFormat="1" applyFont="1" applyFill="1" applyAlignment="1">
      <alignment vertical="center"/>
    </xf>
    <xf numFmtId="0" fontId="6" fillId="14" borderId="0" xfId="0" applyFont="1" applyFill="1" applyAlignment="1">
      <alignment horizontal="center" vertical="center"/>
    </xf>
    <xf numFmtId="166" fontId="6" fillId="14" borderId="0" xfId="1" applyNumberFormat="1" applyFont="1" applyFill="1" applyAlignment="1">
      <alignment horizontal="center" vertical="center"/>
    </xf>
    <xf numFmtId="0" fontId="87" fillId="0" borderId="0" xfId="17" applyFont="1" applyAlignment="1">
      <alignment vertical="center"/>
    </xf>
    <xf numFmtId="0" fontId="88" fillId="0" borderId="0" xfId="17" applyFont="1" applyAlignment="1">
      <alignment horizontal="left" vertical="center"/>
    </xf>
    <xf numFmtId="0" fontId="26" fillId="29" borderId="104" xfId="0" applyFont="1" applyFill="1" applyBorder="1" applyAlignment="1">
      <alignment vertical="center"/>
    </xf>
    <xf numFmtId="0" fontId="26" fillId="29" borderId="105" xfId="0" applyFont="1" applyFill="1" applyBorder="1" applyAlignment="1">
      <alignment vertical="center"/>
    </xf>
    <xf numFmtId="0" fontId="26" fillId="29" borderId="105" xfId="0" applyFont="1" applyFill="1" applyBorder="1" applyAlignment="1">
      <alignment horizontal="left" vertical="center"/>
    </xf>
    <xf numFmtId="0" fontId="30" fillId="16" borderId="105" xfId="15" applyFont="1" applyFill="1" applyBorder="1" applyAlignment="1">
      <alignment horizontal="left" vertical="center" wrapText="1"/>
    </xf>
    <xf numFmtId="0" fontId="26" fillId="29" borderId="104" xfId="0" applyFont="1" applyFill="1" applyBorder="1" applyAlignment="1">
      <alignment horizontal="center" vertical="center"/>
    </xf>
    <xf numFmtId="43" fontId="10" fillId="0" borderId="0" xfId="0" applyNumberFormat="1" applyFont="1" applyAlignment="1">
      <alignment vertical="center"/>
    </xf>
    <xf numFmtId="166" fontId="7" fillId="10" borderId="67" xfId="1" applyNumberFormat="1" applyFont="1" applyFill="1" applyBorder="1" applyAlignment="1">
      <alignment vertical="center"/>
    </xf>
    <xf numFmtId="0" fontId="10" fillId="34" borderId="0" xfId="0" applyFont="1" applyFill="1" applyAlignment="1">
      <alignment vertical="center"/>
    </xf>
    <xf numFmtId="166" fontId="6" fillId="13" borderId="0" xfId="1" applyNumberFormat="1" applyFont="1" applyFill="1" applyAlignment="1">
      <alignment horizontal="center" vertical="center"/>
    </xf>
    <xf numFmtId="43" fontId="86" fillId="35" borderId="67" xfId="1" applyFont="1" applyFill="1" applyBorder="1" applyAlignment="1">
      <alignment vertical="center"/>
    </xf>
    <xf numFmtId="0" fontId="7" fillId="34" borderId="0" xfId="0" applyFont="1" applyFill="1" applyAlignment="1">
      <alignment vertical="center"/>
    </xf>
    <xf numFmtId="170" fontId="7" fillId="34" borderId="0" xfId="1" applyNumberFormat="1" applyFont="1" applyFill="1" applyAlignment="1">
      <alignment vertical="center"/>
    </xf>
    <xf numFmtId="170" fontId="7" fillId="10" borderId="0" xfId="1" applyNumberFormat="1" applyFont="1" applyFill="1" applyAlignment="1">
      <alignment vertical="center"/>
    </xf>
    <xf numFmtId="166" fontId="10" fillId="34" borderId="0" xfId="1" applyNumberFormat="1" applyFont="1" applyFill="1" applyAlignment="1">
      <alignment vertical="center"/>
    </xf>
    <xf numFmtId="0" fontId="10" fillId="34" borderId="0" xfId="0" applyFont="1" applyFill="1" applyAlignment="1">
      <alignment horizontal="left" vertical="center"/>
    </xf>
    <xf numFmtId="14" fontId="10" fillId="34" borderId="0" xfId="0" applyNumberFormat="1" applyFont="1" applyFill="1" applyAlignment="1">
      <alignment horizontal="left" vertical="center"/>
    </xf>
    <xf numFmtId="3" fontId="10" fillId="34" borderId="0" xfId="0" applyNumberFormat="1" applyFont="1" applyFill="1" applyAlignment="1">
      <alignment horizontal="right" vertical="center"/>
    </xf>
    <xf numFmtId="165" fontId="10" fillId="34" borderId="0" xfId="0" applyNumberFormat="1" applyFont="1" applyFill="1" applyAlignment="1">
      <alignment horizontal="right" vertical="center"/>
    </xf>
    <xf numFmtId="166" fontId="10" fillId="34" borderId="0" xfId="1" applyNumberFormat="1" applyFont="1" applyFill="1" applyAlignment="1">
      <alignment horizontal="right" vertical="center"/>
    </xf>
    <xf numFmtId="0" fontId="31" fillId="34" borderId="0" xfId="0" applyFont="1" applyFill="1" applyAlignment="1">
      <alignment horizontal="left" vertical="center"/>
    </xf>
    <xf numFmtId="14" fontId="31" fillId="34" borderId="0" xfId="0" applyNumberFormat="1" applyFont="1" applyFill="1" applyAlignment="1">
      <alignment horizontal="left" vertical="center"/>
    </xf>
    <xf numFmtId="3" fontId="31" fillId="34" borderId="0" xfId="0" applyNumberFormat="1" applyFont="1" applyFill="1" applyAlignment="1">
      <alignment horizontal="right" vertical="center"/>
    </xf>
    <xf numFmtId="165" fontId="31" fillId="34" borderId="0" xfId="0" applyNumberFormat="1" applyFont="1" applyFill="1" applyAlignment="1">
      <alignment horizontal="right" vertical="center"/>
    </xf>
    <xf numFmtId="0" fontId="85" fillId="34" borderId="117" xfId="0" applyFont="1" applyFill="1" applyBorder="1" applyAlignment="1">
      <alignment horizontal="center" vertical="center"/>
    </xf>
    <xf numFmtId="0" fontId="85" fillId="34" borderId="117" xfId="0" applyFont="1" applyFill="1" applyBorder="1" applyAlignment="1">
      <alignment vertical="center"/>
    </xf>
    <xf numFmtId="166" fontId="85" fillId="34" borderId="117" xfId="1" applyNumberFormat="1" applyFont="1" applyFill="1" applyBorder="1" applyAlignment="1">
      <alignment vertical="center"/>
    </xf>
    <xf numFmtId="9" fontId="85" fillId="34" borderId="117" xfId="2" applyFont="1" applyFill="1" applyBorder="1" applyAlignment="1">
      <alignment horizontal="center" vertical="center"/>
    </xf>
    <xf numFmtId="0" fontId="85" fillId="34" borderId="117" xfId="0" applyFont="1" applyFill="1" applyBorder="1" applyAlignment="1">
      <alignment vertical="center" wrapText="1"/>
    </xf>
    <xf numFmtId="0" fontId="85" fillId="34" borderId="118" xfId="0" applyFont="1" applyFill="1" applyBorder="1" applyAlignment="1">
      <alignment horizontal="center" vertical="center"/>
    </xf>
    <xf numFmtId="0" fontId="85" fillId="34" borderId="118" xfId="0" applyFont="1" applyFill="1" applyBorder="1" applyAlignment="1">
      <alignment vertical="center"/>
    </xf>
    <xf numFmtId="166" fontId="85" fillId="34" borderId="118" xfId="1" applyNumberFormat="1" applyFont="1" applyFill="1" applyBorder="1" applyAlignment="1">
      <alignment vertical="center"/>
    </xf>
    <xf numFmtId="9" fontId="85" fillId="34" borderId="118" xfId="2" applyFont="1" applyFill="1" applyBorder="1" applyAlignment="1">
      <alignment horizontal="center" vertical="center"/>
    </xf>
    <xf numFmtId="0" fontId="85" fillId="34" borderId="118" xfId="0" applyFont="1" applyFill="1" applyBorder="1" applyAlignment="1">
      <alignment vertical="center" wrapText="1"/>
    </xf>
    <xf numFmtId="0" fontId="85" fillId="34" borderId="119" xfId="0" applyFont="1" applyFill="1" applyBorder="1" applyAlignment="1">
      <alignment vertical="center"/>
    </xf>
    <xf numFmtId="9" fontId="85" fillId="34" borderId="119" xfId="2" applyFont="1" applyFill="1" applyBorder="1" applyAlignment="1">
      <alignment horizontal="center" vertical="center"/>
    </xf>
    <xf numFmtId="0" fontId="85" fillId="34" borderId="119" xfId="0" applyFont="1" applyFill="1" applyBorder="1" applyAlignment="1">
      <alignment vertical="center" wrapText="1"/>
    </xf>
    <xf numFmtId="0" fontId="85" fillId="34" borderId="120" xfId="0" applyFont="1" applyFill="1" applyBorder="1" applyAlignment="1">
      <alignment vertical="center"/>
    </xf>
    <xf numFmtId="9" fontId="85" fillId="34" borderId="120" xfId="2" applyFont="1" applyFill="1" applyBorder="1" applyAlignment="1">
      <alignment horizontal="center" vertical="center"/>
    </xf>
    <xf numFmtId="0" fontId="85" fillId="34" borderId="120" xfId="0" applyFont="1" applyFill="1" applyBorder="1" applyAlignment="1">
      <alignment vertical="center" wrapText="1"/>
    </xf>
    <xf numFmtId="0" fontId="85" fillId="34" borderId="121" xfId="0" applyFont="1" applyFill="1" applyBorder="1" applyAlignment="1">
      <alignment vertical="center"/>
    </xf>
    <xf numFmtId="9" fontId="85" fillId="34" borderId="121" xfId="2" applyFont="1" applyFill="1" applyBorder="1" applyAlignment="1">
      <alignment horizontal="center" vertical="center"/>
    </xf>
    <xf numFmtId="0" fontId="85" fillId="34" borderId="121" xfId="0" applyFont="1" applyFill="1" applyBorder="1" applyAlignment="1">
      <alignment vertical="center" wrapText="1"/>
    </xf>
    <xf numFmtId="9" fontId="85" fillId="34" borderId="118" xfId="2" applyFont="1" applyFill="1" applyBorder="1" applyAlignment="1">
      <alignment vertical="center"/>
    </xf>
    <xf numFmtId="10" fontId="85" fillId="34" borderId="119" xfId="2" applyNumberFormat="1" applyFont="1" applyFill="1" applyBorder="1" applyAlignment="1">
      <alignment horizontal="center" vertical="center"/>
    </xf>
    <xf numFmtId="10" fontId="85" fillId="34" borderId="121" xfId="2" applyNumberFormat="1" applyFont="1" applyFill="1" applyBorder="1" applyAlignment="1">
      <alignment horizontal="center" vertical="center"/>
    </xf>
    <xf numFmtId="0" fontId="85" fillId="34" borderId="122" xfId="0" applyFont="1" applyFill="1" applyBorder="1" applyAlignment="1">
      <alignment vertical="center"/>
    </xf>
    <xf numFmtId="10" fontId="85" fillId="34" borderId="122" xfId="2" applyNumberFormat="1" applyFont="1" applyFill="1" applyBorder="1" applyAlignment="1">
      <alignment horizontal="center" vertical="center"/>
    </xf>
    <xf numFmtId="10" fontId="85" fillId="34" borderId="120" xfId="2" applyNumberFormat="1" applyFont="1" applyFill="1" applyBorder="1" applyAlignment="1">
      <alignment horizontal="center" vertical="center"/>
    </xf>
    <xf numFmtId="9" fontId="85" fillId="34" borderId="120" xfId="0" applyNumberFormat="1" applyFont="1" applyFill="1" applyBorder="1" applyAlignment="1">
      <alignment horizontal="center" vertical="center"/>
    </xf>
    <xf numFmtId="43" fontId="10" fillId="34" borderId="0" xfId="1" applyFont="1" applyFill="1" applyAlignment="1">
      <alignment horizontal="left" vertical="center"/>
    </xf>
    <xf numFmtId="0" fontId="30" fillId="34" borderId="78" xfId="0" applyFont="1" applyFill="1" applyBorder="1" applyAlignment="1">
      <alignment vertical="center" wrapText="1"/>
    </xf>
    <xf numFmtId="0" fontId="30" fillId="34" borderId="78" xfId="0" applyFont="1" applyFill="1" applyBorder="1" applyAlignment="1">
      <alignment horizontal="justify" vertical="center" wrapText="1"/>
    </xf>
    <xf numFmtId="0" fontId="30" fillId="34" borderId="4" xfId="0" applyFont="1" applyFill="1" applyBorder="1" applyAlignment="1">
      <alignment vertical="center" wrapText="1"/>
    </xf>
    <xf numFmtId="0" fontId="30" fillId="34" borderId="4" xfId="0" applyFont="1" applyFill="1" applyBorder="1" applyAlignment="1">
      <alignment horizontal="justify" vertical="center" wrapText="1"/>
    </xf>
    <xf numFmtId="0" fontId="85" fillId="34" borderId="4" xfId="0" applyFont="1" applyFill="1" applyBorder="1" applyAlignment="1">
      <alignment horizontal="center" vertical="center" readingOrder="1"/>
    </xf>
    <xf numFmtId="0" fontId="85" fillId="34" borderId="4" xfId="0" applyFont="1" applyFill="1" applyBorder="1" applyAlignment="1">
      <alignment horizontal="left" vertical="center" readingOrder="1"/>
    </xf>
    <xf numFmtId="0" fontId="85" fillId="34" borderId="126" xfId="8" applyFont="1" applyFill="1" applyBorder="1" applyAlignment="1">
      <alignment vertical="center"/>
    </xf>
    <xf numFmtId="3" fontId="85" fillId="34" borderId="126" xfId="8" applyNumberFormat="1" applyFont="1" applyFill="1" applyBorder="1" applyAlignment="1">
      <alignment horizontal="right" vertical="center"/>
    </xf>
    <xf numFmtId="166" fontId="85" fillId="34" borderId="126" xfId="12" applyNumberFormat="1" applyFont="1" applyFill="1" applyBorder="1" applyAlignment="1">
      <alignment horizontal="right" vertical="center"/>
    </xf>
    <xf numFmtId="166" fontId="10" fillId="34" borderId="126" xfId="12" applyNumberFormat="1" applyFont="1" applyFill="1" applyBorder="1" applyAlignment="1">
      <alignment vertical="center"/>
    </xf>
    <xf numFmtId="0" fontId="85" fillId="34" borderId="131" xfId="8" applyFont="1" applyFill="1" applyBorder="1" applyAlignment="1">
      <alignment vertical="center"/>
    </xf>
    <xf numFmtId="3" fontId="85" fillId="34" borderId="131" xfId="8" applyNumberFormat="1" applyFont="1" applyFill="1" applyBorder="1" applyAlignment="1">
      <alignment horizontal="right" vertical="center"/>
    </xf>
    <xf numFmtId="166" fontId="85" fillId="34" borderId="131" xfId="12" applyNumberFormat="1" applyFont="1" applyFill="1" applyBorder="1" applyAlignment="1">
      <alignment horizontal="right" vertical="center"/>
    </xf>
    <xf numFmtId="166" fontId="10" fillId="34" borderId="131" xfId="12" applyNumberFormat="1" applyFont="1" applyFill="1" applyBorder="1" applyAlignment="1">
      <alignment vertical="center"/>
    </xf>
    <xf numFmtId="0" fontId="24" fillId="34" borderId="4" xfId="0" applyFont="1" applyFill="1" applyBorder="1" applyAlignment="1">
      <alignment horizontal="left" vertical="center"/>
    </xf>
    <xf numFmtId="0" fontId="28" fillId="34" borderId="70" xfId="0" applyFont="1" applyFill="1" applyBorder="1" applyAlignment="1">
      <alignment horizontal="center" vertical="center"/>
    </xf>
    <xf numFmtId="0" fontId="28" fillId="34" borderId="65" xfId="6" applyFont="1" applyFill="1" applyBorder="1" applyAlignment="1">
      <alignment horizontal="left" vertical="center"/>
    </xf>
    <xf numFmtId="0" fontId="28" fillId="34" borderId="71" xfId="0" applyFont="1" applyFill="1" applyBorder="1" applyAlignment="1">
      <alignment horizontal="center" vertical="center"/>
    </xf>
    <xf numFmtId="0" fontId="28" fillId="34" borderId="66" xfId="6" applyFont="1" applyFill="1" applyBorder="1" applyAlignment="1">
      <alignment horizontal="left" vertical="center"/>
    </xf>
    <xf numFmtId="0" fontId="22" fillId="34" borderId="4" xfId="0" applyFont="1" applyFill="1" applyBorder="1" applyAlignment="1">
      <alignment horizontal="left" vertical="center" wrapText="1"/>
    </xf>
    <xf numFmtId="0" fontId="22" fillId="34" borderId="4" xfId="0" applyFont="1" applyFill="1" applyBorder="1" applyAlignment="1">
      <alignment horizontal="center" vertical="center" wrapText="1"/>
    </xf>
    <xf numFmtId="170" fontId="22" fillId="34" borderId="4" xfId="1" applyNumberFormat="1" applyFont="1" applyFill="1" applyBorder="1" applyAlignment="1">
      <alignment horizontal="left" vertical="center" wrapText="1"/>
    </xf>
    <xf numFmtId="0" fontId="22" fillId="34" borderId="151" xfId="1" applyNumberFormat="1" applyFont="1" applyFill="1" applyBorder="1" applyAlignment="1">
      <alignment horizontal="left" vertical="center" wrapText="1"/>
    </xf>
    <xf numFmtId="0" fontId="22" fillId="34" borderId="4" xfId="1" applyNumberFormat="1" applyFont="1" applyFill="1" applyBorder="1" applyAlignment="1">
      <alignment horizontal="left" vertical="center" wrapText="1"/>
    </xf>
    <xf numFmtId="0" fontId="22" fillId="34" borderId="152" xfId="1" applyNumberFormat="1" applyFont="1" applyFill="1" applyBorder="1" applyAlignment="1">
      <alignment horizontal="left" vertical="center" wrapText="1"/>
    </xf>
    <xf numFmtId="170" fontId="22" fillId="34" borderId="151" xfId="1" applyNumberFormat="1" applyFont="1" applyFill="1" applyBorder="1" applyAlignment="1">
      <alignment horizontal="left" vertical="center" wrapText="1"/>
    </xf>
    <xf numFmtId="170" fontId="22" fillId="34" borderId="152" xfId="1" applyNumberFormat="1" applyFont="1" applyFill="1" applyBorder="1" applyAlignment="1">
      <alignment horizontal="left" vertical="center" wrapText="1"/>
    </xf>
    <xf numFmtId="0" fontId="7" fillId="34" borderId="70" xfId="0" applyFont="1" applyFill="1" applyBorder="1" applyAlignment="1">
      <alignment horizontal="center" vertical="center"/>
    </xf>
    <xf numFmtId="0" fontId="7" fillId="34" borderId="71" xfId="0" applyFont="1" applyFill="1" applyBorder="1" applyAlignment="1">
      <alignment horizontal="center" vertical="center"/>
    </xf>
    <xf numFmtId="0" fontId="7" fillId="34" borderId="66" xfId="6" applyFont="1" applyFill="1" applyBorder="1" applyAlignment="1">
      <alignment horizontal="left" vertical="center"/>
    </xf>
    <xf numFmtId="170" fontId="7" fillId="34" borderId="67" xfId="1" applyNumberFormat="1" applyFont="1" applyFill="1" applyBorder="1" applyAlignment="1">
      <alignment horizontal="right" vertical="center"/>
    </xf>
    <xf numFmtId="0" fontId="7" fillId="34" borderId="140" xfId="6" applyFont="1" applyFill="1" applyBorder="1" applyAlignment="1">
      <alignment horizontal="left" vertical="center"/>
    </xf>
    <xf numFmtId="0" fontId="7" fillId="34" borderId="141" xfId="6" applyFont="1" applyFill="1" applyBorder="1" applyAlignment="1">
      <alignment horizontal="left" vertical="center"/>
    </xf>
    <xf numFmtId="170" fontId="7" fillId="34" borderId="140" xfId="1" applyNumberFormat="1" applyFont="1" applyFill="1" applyBorder="1" applyAlignment="1">
      <alignment horizontal="right" vertical="center"/>
    </xf>
    <xf numFmtId="170" fontId="7" fillId="34" borderId="66" xfId="1" applyNumberFormat="1" applyFont="1" applyFill="1" applyBorder="1" applyAlignment="1">
      <alignment horizontal="right" vertical="center"/>
    </xf>
    <xf numFmtId="170" fontId="7" fillId="34" borderId="141" xfId="1" applyNumberFormat="1" applyFont="1" applyFill="1" applyBorder="1" applyAlignment="1">
      <alignment horizontal="right" vertical="center"/>
    </xf>
    <xf numFmtId="0" fontId="30" fillId="34" borderId="66" xfId="0" applyFont="1" applyFill="1" applyBorder="1" applyAlignment="1" applyProtection="1">
      <alignment vertical="center"/>
      <protection locked="0"/>
    </xf>
    <xf numFmtId="0" fontId="30" fillId="34" borderId="71" xfId="0" applyFont="1" applyFill="1" applyBorder="1" applyAlignment="1" applyProtection="1">
      <alignment horizontal="left" vertical="center" wrapText="1"/>
      <protection locked="0"/>
    </xf>
    <xf numFmtId="43" fontId="30" fillId="34" borderId="66" xfId="1" applyFont="1" applyFill="1" applyBorder="1" applyAlignment="1" applyProtection="1">
      <alignment vertical="center"/>
      <protection locked="0"/>
    </xf>
    <xf numFmtId="43" fontId="30" fillId="34" borderId="66" xfId="13" applyFont="1" applyFill="1" applyBorder="1" applyAlignment="1" applyProtection="1">
      <alignment vertical="center"/>
      <protection locked="0"/>
    </xf>
    <xf numFmtId="0" fontId="30" fillId="34" borderId="67" xfId="0" applyFont="1" applyFill="1" applyBorder="1" applyAlignment="1" applyProtection="1">
      <alignment vertical="center"/>
      <protection locked="0"/>
    </xf>
    <xf numFmtId="0" fontId="30" fillId="34" borderId="71" xfId="0" applyFont="1" applyFill="1" applyBorder="1" applyAlignment="1" applyProtection="1">
      <alignment vertical="center"/>
      <protection locked="0"/>
    </xf>
    <xf numFmtId="14" fontId="30" fillId="34" borderId="66" xfId="0" applyNumberFormat="1" applyFont="1" applyFill="1" applyBorder="1" applyAlignment="1" applyProtection="1">
      <alignment vertical="center"/>
      <protection locked="0"/>
    </xf>
    <xf numFmtId="170" fontId="30" fillId="34" borderId="66" xfId="1" applyNumberFormat="1" applyFont="1" applyFill="1" applyBorder="1" applyAlignment="1" applyProtection="1">
      <alignment vertical="center"/>
      <protection locked="0"/>
    </xf>
    <xf numFmtId="43" fontId="30" fillId="34" borderId="67" xfId="13" applyFont="1" applyFill="1" applyBorder="1" applyAlignment="1" applyProtection="1">
      <alignment vertical="center"/>
      <protection locked="0"/>
    </xf>
    <xf numFmtId="0" fontId="7" fillId="34" borderId="87" xfId="13" applyNumberFormat="1" applyFont="1" applyFill="1" applyBorder="1" applyAlignment="1">
      <alignment horizontal="left" vertical="center"/>
    </xf>
    <xf numFmtId="166" fontId="7" fillId="34" borderId="87" xfId="13" applyNumberFormat="1" applyFont="1" applyFill="1" applyBorder="1" applyAlignment="1">
      <alignment horizontal="center" vertical="center"/>
    </xf>
    <xf numFmtId="166" fontId="7" fillId="34" borderId="96" xfId="13" applyNumberFormat="1" applyFont="1" applyFill="1" applyBorder="1" applyAlignment="1">
      <alignment horizontal="center" vertical="center"/>
    </xf>
    <xf numFmtId="43" fontId="6" fillId="14" borderId="0" xfId="0" applyNumberFormat="1" applyFont="1" applyFill="1" applyAlignment="1">
      <alignment vertical="center"/>
    </xf>
    <xf numFmtId="0" fontId="6" fillId="14" borderId="67" xfId="1" applyNumberFormat="1" applyFont="1" applyFill="1" applyBorder="1" applyAlignment="1">
      <alignment horizontal="center" vertical="center"/>
    </xf>
    <xf numFmtId="0" fontId="6" fillId="14" borderId="67" xfId="1" applyNumberFormat="1" applyFont="1" applyFill="1" applyBorder="1" applyAlignment="1">
      <alignment vertical="center"/>
    </xf>
    <xf numFmtId="43" fontId="6" fillId="14" borderId="67" xfId="1" applyFont="1" applyFill="1" applyBorder="1" applyAlignment="1">
      <alignment vertical="center"/>
    </xf>
    <xf numFmtId="0" fontId="7" fillId="11" borderId="9" xfId="0" applyFont="1" applyFill="1" applyBorder="1" applyAlignment="1">
      <alignment horizontal="center" vertical="center" wrapText="1"/>
    </xf>
    <xf numFmtId="0" fontId="7" fillId="11" borderId="15" xfId="0" applyFont="1" applyFill="1" applyBorder="1" applyAlignment="1">
      <alignment horizontal="center" vertical="center" wrapText="1"/>
    </xf>
    <xf numFmtId="0" fontId="7" fillId="11" borderId="29" xfId="0" applyFont="1" applyFill="1" applyBorder="1" applyAlignment="1">
      <alignment horizontal="center" vertical="center" wrapText="1"/>
    </xf>
    <xf numFmtId="0" fontId="7" fillId="11" borderId="52" xfId="0" applyFont="1" applyFill="1" applyBorder="1" applyAlignment="1">
      <alignment horizontal="center" vertical="center" wrapText="1"/>
    </xf>
    <xf numFmtId="0" fontId="7" fillId="11" borderId="51" xfId="0" applyFont="1" applyFill="1" applyBorder="1" applyAlignment="1">
      <alignment horizontal="center" vertical="center" wrapText="1"/>
    </xf>
    <xf numFmtId="0" fontId="7" fillId="11" borderId="57" xfId="0" applyFont="1" applyFill="1" applyBorder="1" applyAlignment="1">
      <alignment horizontal="center" vertical="center" wrapText="1"/>
    </xf>
    <xf numFmtId="0" fontId="7" fillId="11" borderId="42" xfId="0" applyFont="1" applyFill="1" applyBorder="1" applyAlignment="1">
      <alignment horizontal="center" vertical="center" wrapText="1"/>
    </xf>
    <xf numFmtId="0" fontId="7" fillId="11" borderId="24" xfId="0" applyFont="1" applyFill="1" applyBorder="1" applyAlignment="1">
      <alignment horizontal="center" vertical="center" wrapText="1"/>
    </xf>
    <xf numFmtId="0" fontId="7" fillId="11" borderId="40" xfId="0" applyFont="1" applyFill="1" applyBorder="1" applyAlignment="1">
      <alignment horizontal="center" vertical="center" wrapText="1"/>
    </xf>
    <xf numFmtId="0" fontId="7" fillId="5" borderId="63"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36" xfId="0" applyFont="1" applyFill="1" applyBorder="1" applyAlignment="1">
      <alignment horizontal="center" vertical="center" wrapText="1"/>
    </xf>
    <xf numFmtId="0" fontId="7" fillId="9" borderId="9" xfId="0" applyFont="1" applyFill="1" applyBorder="1" applyAlignment="1">
      <alignment horizontal="center" vertical="center" wrapText="1"/>
    </xf>
    <xf numFmtId="0" fontId="7" fillId="9" borderId="15" xfId="0" applyFont="1" applyFill="1" applyBorder="1" applyAlignment="1">
      <alignment horizontal="center" vertical="center" wrapText="1"/>
    </xf>
    <xf numFmtId="0" fontId="7" fillId="9" borderId="29" xfId="0" applyFont="1" applyFill="1" applyBorder="1" applyAlignment="1">
      <alignment horizontal="center" vertical="center" wrapText="1"/>
    </xf>
    <xf numFmtId="0" fontId="7" fillId="9" borderId="52" xfId="0" applyFont="1" applyFill="1" applyBorder="1" applyAlignment="1">
      <alignment horizontal="center" vertical="center" wrapText="1"/>
    </xf>
    <xf numFmtId="0" fontId="7" fillId="9" borderId="51" xfId="0" applyFont="1" applyFill="1" applyBorder="1" applyAlignment="1">
      <alignment horizontal="center" vertical="center" wrapText="1"/>
    </xf>
    <xf numFmtId="0" fontId="7" fillId="9" borderId="16" xfId="0" applyFont="1" applyFill="1" applyBorder="1" applyAlignment="1">
      <alignment horizontal="center" vertical="center" wrapText="1"/>
    </xf>
    <xf numFmtId="0" fontId="7" fillId="9" borderId="57" xfId="0" applyFont="1" applyFill="1" applyBorder="1" applyAlignment="1">
      <alignment horizontal="center" vertical="center" wrapText="1"/>
    </xf>
    <xf numFmtId="0" fontId="7" fillId="9" borderId="42" xfId="0" applyFont="1" applyFill="1" applyBorder="1" applyAlignment="1">
      <alignment horizontal="center" vertical="center" wrapText="1"/>
    </xf>
    <xf numFmtId="0" fontId="7" fillId="9" borderId="24" xfId="0" applyFont="1" applyFill="1" applyBorder="1" applyAlignment="1">
      <alignment horizontal="center" vertical="center" wrapText="1"/>
    </xf>
    <xf numFmtId="0" fontId="7" fillId="9" borderId="40" xfId="0" applyFont="1" applyFill="1" applyBorder="1" applyAlignment="1">
      <alignment horizontal="center" vertical="center" wrapText="1"/>
    </xf>
    <xf numFmtId="0" fontId="7" fillId="5" borderId="32" xfId="0" applyFont="1" applyFill="1" applyBorder="1" applyAlignment="1">
      <alignment horizontal="center" vertical="center" wrapText="1"/>
    </xf>
    <xf numFmtId="0" fontId="7" fillId="5" borderId="49" xfId="0" applyFont="1" applyFill="1" applyBorder="1" applyAlignment="1">
      <alignment horizontal="center" vertical="center" wrapText="1"/>
    </xf>
    <xf numFmtId="0" fontId="7" fillId="5" borderId="37" xfId="0" applyFont="1" applyFill="1" applyBorder="1" applyAlignment="1">
      <alignment horizontal="center" vertical="center" wrapText="1"/>
    </xf>
    <xf numFmtId="0" fontId="7" fillId="5" borderId="57" xfId="0" applyFont="1" applyFill="1" applyBorder="1" applyAlignment="1">
      <alignment horizontal="center" vertical="center" wrapText="1"/>
    </xf>
    <xf numFmtId="0" fontId="8" fillId="9" borderId="9" xfId="0" applyFont="1" applyFill="1" applyBorder="1" applyAlignment="1">
      <alignment horizontal="center" vertical="center" wrapText="1"/>
    </xf>
    <xf numFmtId="0" fontId="8" fillId="9" borderId="29" xfId="0" applyFont="1" applyFill="1" applyBorder="1" applyAlignment="1">
      <alignment horizontal="center" vertical="center" wrapText="1"/>
    </xf>
    <xf numFmtId="0" fontId="7" fillId="5" borderId="51" xfId="0" applyFont="1" applyFill="1" applyBorder="1" applyAlignment="1">
      <alignment horizontal="center" vertical="center" wrapText="1"/>
    </xf>
    <xf numFmtId="0" fontId="8" fillId="11" borderId="9" xfId="0" applyFont="1" applyFill="1" applyBorder="1" applyAlignment="1">
      <alignment horizontal="center" vertical="center" wrapText="1"/>
    </xf>
    <xf numFmtId="0" fontId="8" fillId="11" borderId="15" xfId="0" applyFont="1" applyFill="1" applyBorder="1" applyAlignment="1">
      <alignment horizontal="center" vertical="center" wrapText="1"/>
    </xf>
    <xf numFmtId="0" fontId="8" fillId="11" borderId="29" xfId="0" applyFont="1" applyFill="1" applyBorder="1" applyAlignment="1">
      <alignment horizontal="center" vertical="center" wrapText="1"/>
    </xf>
    <xf numFmtId="0" fontId="7" fillId="5" borderId="34" xfId="0" applyFont="1" applyFill="1" applyBorder="1" applyAlignment="1">
      <alignment horizontal="center" vertical="center" wrapText="1"/>
    </xf>
    <xf numFmtId="0" fontId="7" fillId="5" borderId="47" xfId="0" applyFont="1" applyFill="1" applyBorder="1" applyAlignment="1">
      <alignment horizontal="center" vertical="center" wrapText="1"/>
    </xf>
    <xf numFmtId="0" fontId="7" fillId="11" borderId="41" xfId="0" applyFont="1" applyFill="1" applyBorder="1" applyAlignment="1">
      <alignment horizontal="center" vertical="center" wrapText="1"/>
    </xf>
    <xf numFmtId="0" fontId="7" fillId="11" borderId="25" xfId="0" applyFont="1" applyFill="1" applyBorder="1" applyAlignment="1">
      <alignment horizontal="center" vertical="center" wrapText="1"/>
    </xf>
    <xf numFmtId="0" fontId="7" fillId="11" borderId="39" xfId="0" applyFont="1" applyFill="1" applyBorder="1" applyAlignment="1">
      <alignment horizontal="center" vertical="center" wrapText="1"/>
    </xf>
    <xf numFmtId="0" fontId="7" fillId="11" borderId="33" xfId="0" applyFont="1" applyFill="1" applyBorder="1" applyAlignment="1">
      <alignment horizontal="center" vertical="center" wrapText="1"/>
    </xf>
    <xf numFmtId="0" fontId="7" fillId="11" borderId="61" xfId="0" applyFont="1" applyFill="1" applyBorder="1" applyAlignment="1">
      <alignment horizontal="center" vertical="center" wrapText="1"/>
    </xf>
    <xf numFmtId="0" fontId="8" fillId="9" borderId="15" xfId="0" applyFont="1" applyFill="1" applyBorder="1" applyAlignment="1">
      <alignment horizontal="center" vertical="center" wrapText="1"/>
    </xf>
    <xf numFmtId="164" fontId="7" fillId="9" borderId="9" xfId="0" applyNumberFormat="1" applyFont="1" applyFill="1" applyBorder="1" applyAlignment="1">
      <alignment horizontal="center" vertical="center" wrapText="1"/>
    </xf>
    <xf numFmtId="164" fontId="7" fillId="9" borderId="15" xfId="0" applyNumberFormat="1" applyFont="1" applyFill="1" applyBorder="1" applyAlignment="1">
      <alignment horizontal="center" vertical="center" wrapText="1"/>
    </xf>
    <xf numFmtId="164" fontId="7" fillId="9" borderId="29" xfId="0" applyNumberFormat="1" applyFont="1" applyFill="1" applyBorder="1" applyAlignment="1">
      <alignment horizontal="center" vertical="center" wrapText="1"/>
    </xf>
    <xf numFmtId="0" fontId="7" fillId="5" borderId="52" xfId="0" applyFont="1" applyFill="1" applyBorder="1" applyAlignment="1">
      <alignment horizontal="center" vertical="center" wrapText="1"/>
    </xf>
    <xf numFmtId="15" fontId="7" fillId="11" borderId="41" xfId="0" applyNumberFormat="1" applyFont="1" applyFill="1" applyBorder="1" applyAlignment="1">
      <alignment horizontal="center" vertical="center" wrapText="1"/>
    </xf>
    <xf numFmtId="15" fontId="7" fillId="11" borderId="25" xfId="0" applyNumberFormat="1" applyFont="1" applyFill="1" applyBorder="1" applyAlignment="1">
      <alignment horizontal="center" vertical="center" wrapText="1"/>
    </xf>
    <xf numFmtId="15" fontId="7" fillId="11" borderId="26" xfId="0" applyNumberFormat="1" applyFont="1" applyFill="1" applyBorder="1" applyAlignment="1">
      <alignment horizontal="center" vertical="center" wrapText="1"/>
    </xf>
    <xf numFmtId="15" fontId="7" fillId="11" borderId="39" xfId="0" applyNumberFormat="1" applyFont="1" applyFill="1" applyBorder="1" applyAlignment="1">
      <alignment horizontal="center" vertical="center" wrapText="1"/>
    </xf>
    <xf numFmtId="15" fontId="7" fillId="9" borderId="9" xfId="0" applyNumberFormat="1"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50" xfId="0" applyFont="1" applyFill="1" applyBorder="1" applyAlignment="1">
      <alignment horizontal="center" vertical="center" wrapText="1"/>
    </xf>
    <xf numFmtId="0" fontId="7" fillId="11" borderId="48" xfId="0" applyFont="1" applyFill="1" applyBorder="1" applyAlignment="1">
      <alignment horizontal="center" vertical="center" wrapText="1"/>
    </xf>
    <xf numFmtId="0" fontId="7" fillId="11" borderId="26" xfId="0" applyFont="1" applyFill="1" applyBorder="1" applyAlignment="1">
      <alignment horizontal="center" vertical="center" wrapText="1"/>
    </xf>
    <xf numFmtId="0" fontId="7" fillId="9" borderId="26" xfId="0" applyFont="1" applyFill="1" applyBorder="1" applyAlignment="1">
      <alignment horizontal="center" vertical="center" wrapText="1"/>
    </xf>
    <xf numFmtId="0" fontId="7" fillId="9" borderId="48" xfId="0" applyFont="1" applyFill="1" applyBorder="1" applyAlignment="1">
      <alignment horizontal="center" vertical="center" wrapText="1"/>
    </xf>
    <xf numFmtId="164" fontId="8" fillId="9" borderId="9" xfId="0" applyNumberFormat="1" applyFont="1" applyFill="1" applyBorder="1" applyAlignment="1">
      <alignment horizontal="center" vertical="center" wrapText="1"/>
    </xf>
    <xf numFmtId="164" fontId="8" fillId="9" borderId="15" xfId="0" applyNumberFormat="1" applyFont="1" applyFill="1" applyBorder="1" applyAlignment="1">
      <alignment horizontal="center" vertical="center" wrapText="1"/>
    </xf>
    <xf numFmtId="164" fontId="8" fillId="9" borderId="29" xfId="0" applyNumberFormat="1" applyFont="1" applyFill="1" applyBorder="1" applyAlignment="1">
      <alignment horizontal="center" vertical="center" wrapText="1"/>
    </xf>
    <xf numFmtId="0" fontId="7" fillId="12" borderId="9" xfId="0" applyFont="1" applyFill="1" applyBorder="1" applyAlignment="1">
      <alignment horizontal="center" vertical="center" wrapText="1"/>
    </xf>
    <xf numFmtId="0" fontId="7" fillId="12" borderId="15" xfId="0" applyFont="1" applyFill="1" applyBorder="1" applyAlignment="1">
      <alignment horizontal="center" vertical="center" wrapText="1"/>
    </xf>
    <xf numFmtId="0" fontId="7" fillId="12" borderId="48" xfId="0" applyFont="1" applyFill="1" applyBorder="1" applyAlignment="1">
      <alignment horizontal="center" vertical="center" wrapText="1"/>
    </xf>
    <xf numFmtId="0" fontId="7" fillId="11" borderId="43" xfId="0" applyFont="1" applyFill="1" applyBorder="1" applyAlignment="1">
      <alignment horizontal="center" vertical="center" wrapText="1"/>
    </xf>
    <xf numFmtId="0" fontId="7" fillId="11" borderId="21" xfId="0" applyFont="1" applyFill="1" applyBorder="1" applyAlignment="1">
      <alignment horizontal="center" vertical="center" wrapText="1"/>
    </xf>
    <xf numFmtId="0" fontId="7" fillId="11" borderId="9" xfId="4" applyFont="1" applyFill="1" applyBorder="1" applyAlignment="1">
      <alignment horizontal="center" vertical="center" wrapText="1"/>
    </xf>
    <xf numFmtId="0" fontId="7" fillId="11" borderId="15" xfId="4" applyFont="1" applyFill="1" applyBorder="1" applyAlignment="1">
      <alignment horizontal="center" vertical="center" wrapText="1"/>
    </xf>
    <xf numFmtId="0" fontId="8" fillId="11" borderId="9" xfId="4" applyFont="1" applyFill="1" applyBorder="1" applyAlignment="1">
      <alignment horizontal="center" vertical="center" wrapText="1"/>
    </xf>
    <xf numFmtId="0" fontId="8" fillId="11" borderId="15" xfId="4" applyFont="1" applyFill="1" applyBorder="1" applyAlignment="1">
      <alignment horizontal="center" vertical="center" wrapText="1"/>
    </xf>
    <xf numFmtId="164" fontId="7" fillId="11" borderId="26" xfId="0" applyNumberFormat="1" applyFont="1" applyFill="1" applyBorder="1" applyAlignment="1">
      <alignment horizontal="center" vertical="center" wrapText="1"/>
    </xf>
    <xf numFmtId="164" fontId="7" fillId="11" borderId="15" xfId="0" applyNumberFormat="1" applyFont="1" applyFill="1" applyBorder="1" applyAlignment="1">
      <alignment horizontal="center" vertical="center" wrapText="1"/>
    </xf>
    <xf numFmtId="164" fontId="7" fillId="11" borderId="29" xfId="0" applyNumberFormat="1"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5" borderId="22" xfId="0" applyFont="1" applyFill="1" applyBorder="1" applyAlignment="1">
      <alignment horizontal="center" vertical="center" wrapText="1"/>
    </xf>
    <xf numFmtId="0" fontId="7" fillId="5" borderId="19"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7" fillId="7" borderId="15"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7" fillId="7" borderId="16" xfId="0" applyFont="1" applyFill="1" applyBorder="1" applyAlignment="1">
      <alignment horizontal="center" vertical="center" wrapText="1"/>
    </xf>
    <xf numFmtId="0" fontId="7" fillId="7" borderId="21" xfId="0" applyFont="1" applyFill="1" applyBorder="1" applyAlignment="1">
      <alignment horizontal="center" vertical="center" wrapText="1"/>
    </xf>
    <xf numFmtId="0" fontId="7" fillId="7" borderId="24" xfId="0" applyFont="1" applyFill="1" applyBorder="1" applyAlignment="1">
      <alignment horizontal="center" vertical="center" wrapText="1"/>
    </xf>
    <xf numFmtId="0" fontId="7" fillId="7" borderId="29" xfId="0" applyFont="1" applyFill="1" applyBorder="1" applyAlignment="1">
      <alignment horizontal="center" vertical="center" wrapText="1"/>
    </xf>
    <xf numFmtId="0" fontId="7" fillId="7" borderId="40" xfId="0" applyFont="1" applyFill="1" applyBorder="1" applyAlignment="1">
      <alignment horizontal="center" vertical="center" wrapText="1"/>
    </xf>
    <xf numFmtId="0" fontId="8" fillId="0" borderId="0" xfId="0" applyFont="1" applyAlignment="1">
      <alignment horizontal="center" vertical="center"/>
    </xf>
    <xf numFmtId="0" fontId="6" fillId="4" borderId="0" xfId="0" applyFont="1" applyFill="1" applyAlignment="1">
      <alignment horizontal="center" vertical="center" wrapText="1"/>
    </xf>
    <xf numFmtId="0" fontId="6" fillId="4" borderId="5"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15" fillId="0" borderId="0" xfId="0" applyFont="1" applyAlignment="1">
      <alignment horizontal="left" vertical="center" wrapText="1"/>
    </xf>
    <xf numFmtId="169" fontId="15" fillId="0" borderId="0" xfId="0" applyNumberFormat="1" applyFont="1" applyAlignment="1">
      <alignment horizontal="left" vertical="center" wrapText="1"/>
    </xf>
    <xf numFmtId="0" fontId="45" fillId="0" borderId="0" xfId="0" applyFont="1" applyAlignment="1">
      <alignment horizontal="left" vertical="center"/>
    </xf>
    <xf numFmtId="0" fontId="15" fillId="0" borderId="0" xfId="0" applyFont="1" applyAlignment="1">
      <alignment horizontal="left" vertical="center"/>
    </xf>
    <xf numFmtId="10" fontId="15" fillId="0" borderId="25" xfId="0" applyNumberFormat="1" applyFont="1" applyBorder="1" applyAlignment="1">
      <alignment horizontal="left" vertical="center" wrapText="1"/>
    </xf>
    <xf numFmtId="0" fontId="37" fillId="0" borderId="22" xfId="0" applyFont="1" applyBorder="1" applyAlignment="1">
      <alignment horizontal="left" vertical="center"/>
    </xf>
    <xf numFmtId="0" fontId="37" fillId="0" borderId="23" xfId="0" applyFont="1" applyBorder="1" applyAlignment="1">
      <alignment horizontal="left" vertical="center"/>
    </xf>
    <xf numFmtId="0" fontId="37" fillId="0" borderId="110" xfId="0" applyFont="1" applyBorder="1" applyAlignment="1">
      <alignment horizontal="left" vertical="center"/>
    </xf>
    <xf numFmtId="0" fontId="37" fillId="0" borderId="54" xfId="0" applyFont="1" applyBorder="1" applyAlignment="1">
      <alignment horizontal="left" vertical="center"/>
    </xf>
    <xf numFmtId="0" fontId="15" fillId="0" borderId="26" xfId="0" applyFont="1" applyBorder="1" applyAlignment="1">
      <alignment horizontal="left" vertical="center" wrapText="1"/>
    </xf>
    <xf numFmtId="0" fontId="15" fillId="0" borderId="48" xfId="0" applyFont="1" applyBorder="1" applyAlignment="1">
      <alignment horizontal="left" vertical="center" wrapText="1"/>
    </xf>
    <xf numFmtId="169" fontId="15" fillId="0" borderId="26" xfId="0" applyNumberFormat="1" applyFont="1" applyBorder="1" applyAlignment="1">
      <alignment horizontal="left" vertical="center" wrapText="1"/>
    </xf>
    <xf numFmtId="169" fontId="15" fillId="0" borderId="48" xfId="0" applyNumberFormat="1" applyFont="1" applyBorder="1" applyAlignment="1">
      <alignment horizontal="left" vertical="center" wrapText="1"/>
    </xf>
    <xf numFmtId="169" fontId="15" fillId="0" borderId="56" xfId="0" applyNumberFormat="1" applyFont="1" applyBorder="1" applyAlignment="1">
      <alignment horizontal="left" vertical="center" wrapText="1"/>
    </xf>
    <xf numFmtId="169" fontId="15" fillId="0" borderId="113" xfId="0" applyNumberFormat="1" applyFont="1" applyBorder="1" applyAlignment="1">
      <alignment horizontal="left" vertical="center" wrapText="1"/>
    </xf>
    <xf numFmtId="0" fontId="37" fillId="0" borderId="2" xfId="0" applyFont="1" applyBorder="1" applyAlignment="1">
      <alignment horizontal="left" vertical="center"/>
    </xf>
    <xf numFmtId="169" fontId="15" fillId="0" borderId="15" xfId="0" applyNumberFormat="1" applyFont="1" applyBorder="1" applyAlignment="1">
      <alignment horizontal="left" vertical="center" wrapText="1"/>
    </xf>
    <xf numFmtId="169" fontId="15" fillId="0" borderId="35" xfId="0" applyNumberFormat="1" applyFont="1" applyBorder="1" applyAlignment="1">
      <alignment horizontal="left" vertical="center" wrapText="1"/>
    </xf>
    <xf numFmtId="169" fontId="15" fillId="0" borderId="55" xfId="0" applyNumberFormat="1" applyFont="1" applyBorder="1" applyAlignment="1">
      <alignment horizontal="left" vertical="center" wrapText="1"/>
    </xf>
    <xf numFmtId="169" fontId="15" fillId="0" borderId="107" xfId="0" applyNumberFormat="1" applyFont="1" applyBorder="1" applyAlignment="1">
      <alignment horizontal="left" vertical="center" wrapText="1"/>
    </xf>
    <xf numFmtId="169" fontId="15" fillId="0" borderId="17" xfId="0" applyNumberFormat="1" applyFont="1" applyBorder="1" applyAlignment="1">
      <alignment horizontal="left" vertical="center" wrapText="1"/>
    </xf>
    <xf numFmtId="0" fontId="40" fillId="0" borderId="2" xfId="0" applyFont="1" applyBorder="1" applyAlignment="1">
      <alignment horizontal="left" vertical="center" wrapText="1"/>
    </xf>
    <xf numFmtId="0" fontId="40" fillId="0" borderId="0" xfId="0" applyFont="1" applyAlignment="1">
      <alignment horizontal="left" vertical="center"/>
    </xf>
    <xf numFmtId="0" fontId="40" fillId="0" borderId="44" xfId="0" applyFont="1" applyBorder="1" applyAlignment="1">
      <alignment horizontal="left" vertical="center"/>
    </xf>
    <xf numFmtId="0" fontId="40" fillId="0" borderId="14" xfId="0" applyFont="1" applyBorder="1" applyAlignment="1">
      <alignment horizontal="left" vertical="center" wrapText="1"/>
    </xf>
    <xf numFmtId="0" fontId="40" fillId="0" borderId="17" xfId="0" applyFont="1" applyBorder="1" applyAlignment="1">
      <alignment horizontal="left" vertical="center" wrapText="1"/>
    </xf>
    <xf numFmtId="0" fontId="15" fillId="0" borderId="55" xfId="0" applyFont="1" applyBorder="1" applyAlignment="1">
      <alignment horizontal="left" vertical="center" wrapText="1"/>
    </xf>
    <xf numFmtId="0" fontId="31" fillId="0" borderId="107" xfId="0" applyFont="1" applyBorder="1" applyAlignment="1">
      <alignment horizontal="left" vertical="center" wrapText="1"/>
    </xf>
    <xf numFmtId="0" fontId="15" fillId="0" borderId="17" xfId="0" applyFont="1" applyBorder="1" applyAlignment="1">
      <alignment horizontal="left" vertical="center" wrapText="1"/>
    </xf>
    <xf numFmtId="0" fontId="37" fillId="0" borderId="14" xfId="0" applyFont="1" applyBorder="1" applyAlignment="1">
      <alignment vertical="center"/>
    </xf>
    <xf numFmtId="0" fontId="37" fillId="0" borderId="17" xfId="0" applyFont="1" applyBorder="1" applyAlignment="1">
      <alignment vertical="center"/>
    </xf>
    <xf numFmtId="0" fontId="40" fillId="0" borderId="14" xfId="0" applyFont="1" applyBorder="1" applyAlignment="1">
      <alignment vertical="center" wrapText="1"/>
    </xf>
    <xf numFmtId="0" fontId="40" fillId="0" borderId="17" xfId="0" applyFont="1" applyBorder="1" applyAlignment="1">
      <alignment vertical="center" wrapText="1"/>
    </xf>
    <xf numFmtId="0" fontId="85" fillId="10" borderId="123" xfId="0" applyFont="1" applyFill="1" applyBorder="1" applyAlignment="1">
      <alignment vertical="center"/>
    </xf>
    <xf numFmtId="0" fontId="85" fillId="10" borderId="124" xfId="0" applyFont="1" applyFill="1" applyBorder="1" applyAlignment="1">
      <alignment vertical="center"/>
    </xf>
    <xf numFmtId="0" fontId="85" fillId="10" borderId="117" xfId="0" applyFont="1" applyFill="1" applyBorder="1" applyAlignment="1">
      <alignment vertical="center"/>
    </xf>
    <xf numFmtId="0" fontId="85" fillId="10" borderId="123" xfId="0" applyFont="1" applyFill="1" applyBorder="1" applyAlignment="1">
      <alignment vertical="center" wrapText="1"/>
    </xf>
    <xf numFmtId="0" fontId="85" fillId="10" borderId="124" xfId="0" applyFont="1" applyFill="1" applyBorder="1" applyAlignment="1">
      <alignment vertical="center" wrapText="1"/>
    </xf>
    <xf numFmtId="0" fontId="85" fillId="10" borderId="117" xfId="0" applyFont="1" applyFill="1" applyBorder="1" applyAlignment="1">
      <alignment vertical="center" wrapText="1"/>
    </xf>
    <xf numFmtId="0" fontId="85" fillId="10" borderId="122" xfId="0" applyFont="1" applyFill="1" applyBorder="1" applyAlignment="1">
      <alignment vertical="center" wrapText="1"/>
    </xf>
    <xf numFmtId="0" fontId="85" fillId="34" borderId="118" xfId="0" applyFont="1" applyFill="1" applyBorder="1" applyAlignment="1">
      <alignment horizontal="center" vertical="center"/>
    </xf>
    <xf numFmtId="0" fontId="85" fillId="34" borderId="118" xfId="0" applyFont="1" applyFill="1" applyBorder="1" applyAlignment="1">
      <alignment horizontal="left" vertical="center"/>
    </xf>
    <xf numFmtId="166" fontId="85" fillId="34" borderId="118" xfId="1" applyNumberFormat="1" applyFont="1" applyFill="1" applyBorder="1" applyAlignment="1">
      <alignment horizontal="center" vertical="center"/>
    </xf>
    <xf numFmtId="0" fontId="85" fillId="10" borderId="123" xfId="0" applyFont="1" applyFill="1" applyBorder="1" applyAlignment="1">
      <alignment horizontal="center" vertical="center"/>
    </xf>
    <xf numFmtId="0" fontId="85" fillId="10" borderId="124" xfId="0" applyFont="1" applyFill="1" applyBorder="1" applyAlignment="1">
      <alignment horizontal="center" vertical="center"/>
    </xf>
    <xf numFmtId="0" fontId="85" fillId="10" borderId="117" xfId="0" applyFont="1" applyFill="1" applyBorder="1" applyAlignment="1">
      <alignment horizontal="center" vertical="center"/>
    </xf>
    <xf numFmtId="0" fontId="85" fillId="10" borderId="118" xfId="0" applyFont="1" applyFill="1" applyBorder="1" applyAlignment="1">
      <alignment horizontal="center" vertical="center"/>
    </xf>
    <xf numFmtId="0" fontId="85" fillId="10" borderId="118" xfId="0" applyFont="1" applyFill="1" applyBorder="1" applyAlignment="1">
      <alignment horizontal="left" vertical="center"/>
    </xf>
    <xf numFmtId="166" fontId="85" fillId="10" borderId="118" xfId="1" applyNumberFormat="1" applyFont="1" applyFill="1" applyBorder="1" applyAlignment="1">
      <alignment horizontal="center" vertical="center"/>
    </xf>
    <xf numFmtId="0" fontId="6" fillId="14" borderId="0" xfId="0" applyFont="1" applyFill="1" applyAlignment="1">
      <alignment horizontal="center" vertical="center"/>
    </xf>
    <xf numFmtId="0" fontId="30" fillId="10" borderId="4" xfId="0" applyFont="1" applyFill="1" applyBorder="1" applyAlignment="1">
      <alignment horizontal="left" vertical="center" wrapText="1"/>
    </xf>
    <xf numFmtId="0" fontId="30" fillId="14" borderId="78" xfId="0" applyFont="1" applyFill="1" applyBorder="1" applyAlignment="1">
      <alignment horizontal="center" vertical="center" readingOrder="1"/>
    </xf>
    <xf numFmtId="3" fontId="6" fillId="13" borderId="3" xfId="0" applyNumberFormat="1" applyFont="1" applyFill="1" applyBorder="1" applyAlignment="1">
      <alignment horizontal="center" vertical="center" wrapText="1"/>
    </xf>
    <xf numFmtId="3" fontId="6" fillId="13" borderId="4" xfId="0" applyNumberFormat="1" applyFont="1" applyFill="1" applyBorder="1" applyAlignment="1">
      <alignment horizontal="center" vertical="center" wrapText="1"/>
    </xf>
    <xf numFmtId="0" fontId="6" fillId="13" borderId="3" xfId="10" applyFont="1" applyFill="1" applyBorder="1" applyAlignment="1">
      <alignment horizontal="center" vertical="center" wrapText="1"/>
    </xf>
    <xf numFmtId="0" fontId="6" fillId="13" borderId="4" xfId="10" applyFont="1" applyFill="1" applyBorder="1" applyAlignment="1">
      <alignment horizontal="center" vertical="center" wrapText="1"/>
    </xf>
    <xf numFmtId="3" fontId="6" fillId="13" borderId="26" xfId="0" applyNumberFormat="1" applyFont="1" applyFill="1" applyBorder="1" applyAlignment="1">
      <alignment horizontal="center" vertical="center" wrapText="1"/>
    </xf>
    <xf numFmtId="3" fontId="6" fillId="13" borderId="48" xfId="0" applyNumberFormat="1" applyFont="1" applyFill="1" applyBorder="1" applyAlignment="1">
      <alignment horizontal="center" vertical="center" wrapText="1"/>
    </xf>
    <xf numFmtId="0" fontId="71" fillId="13" borderId="0" xfId="0" applyFont="1" applyFill="1" applyAlignment="1">
      <alignment horizontal="center" vertical="center" wrapText="1" readingOrder="1"/>
    </xf>
    <xf numFmtId="0" fontId="72" fillId="13" borderId="0" xfId="0" applyFont="1" applyFill="1" applyAlignment="1">
      <alignment vertical="center" wrapText="1"/>
    </xf>
    <xf numFmtId="3" fontId="6" fillId="13" borderId="55" xfId="0" applyNumberFormat="1" applyFont="1" applyFill="1" applyBorder="1" applyAlignment="1">
      <alignment horizontal="center" vertical="center"/>
    </xf>
    <xf numFmtId="3" fontId="6" fillId="13" borderId="17" xfId="0" applyNumberFormat="1" applyFont="1" applyFill="1" applyBorder="1" applyAlignment="1">
      <alignment horizontal="center" vertical="center"/>
    </xf>
    <xf numFmtId="3" fontId="6" fillId="13" borderId="107" xfId="0" applyNumberFormat="1" applyFont="1" applyFill="1" applyBorder="1" applyAlignment="1">
      <alignment horizontal="center" vertical="center"/>
    </xf>
    <xf numFmtId="0" fontId="6" fillId="13" borderId="25" xfId="0" applyFont="1" applyFill="1" applyBorder="1" applyAlignment="1">
      <alignment horizontal="center" vertical="center" wrapText="1"/>
    </xf>
    <xf numFmtId="0" fontId="6" fillId="13" borderId="26" xfId="0" applyFont="1" applyFill="1" applyBorder="1" applyAlignment="1">
      <alignment horizontal="center" vertical="center" wrapText="1"/>
    </xf>
    <xf numFmtId="0" fontId="6" fillId="13" borderId="48" xfId="0" applyFont="1" applyFill="1" applyBorder="1" applyAlignment="1">
      <alignment horizontal="center" vertical="center" wrapText="1"/>
    </xf>
    <xf numFmtId="0" fontId="66" fillId="13" borderId="26" xfId="0" applyFont="1" applyFill="1" applyBorder="1" applyAlignment="1">
      <alignment horizontal="center" vertical="center" wrapText="1"/>
    </xf>
    <xf numFmtId="0" fontId="66" fillId="13" borderId="48" xfId="0" applyFont="1" applyFill="1" applyBorder="1" applyAlignment="1">
      <alignment horizontal="center" vertical="center" wrapText="1"/>
    </xf>
    <xf numFmtId="0" fontId="26" fillId="13" borderId="26" xfId="0" applyFont="1" applyFill="1" applyBorder="1" applyAlignment="1">
      <alignment horizontal="center" vertical="center" wrapText="1"/>
    </xf>
    <xf numFmtId="0" fontId="26" fillId="13" borderId="48" xfId="0" applyFont="1" applyFill="1" applyBorder="1" applyAlignment="1">
      <alignment horizontal="center" vertical="center" wrapText="1"/>
    </xf>
    <xf numFmtId="0" fontId="26" fillId="13" borderId="56" xfId="0" applyFont="1" applyFill="1" applyBorder="1" applyAlignment="1">
      <alignment horizontal="center" vertical="center" wrapText="1"/>
    </xf>
    <xf numFmtId="0" fontId="26" fillId="13" borderId="108" xfId="0" applyFont="1" applyFill="1" applyBorder="1" applyAlignment="1">
      <alignment horizontal="center" vertical="center" wrapText="1"/>
    </xf>
    <xf numFmtId="0" fontId="26" fillId="13" borderId="23" xfId="0" applyFont="1" applyFill="1" applyBorder="1" applyAlignment="1">
      <alignment horizontal="center" vertical="center" wrapText="1"/>
    </xf>
    <xf numFmtId="0" fontId="50" fillId="26" borderId="0" xfId="0" applyFont="1" applyFill="1" applyAlignment="1" applyProtection="1">
      <alignment horizontal="left" vertical="center" wrapText="1"/>
      <protection locked="0"/>
    </xf>
    <xf numFmtId="0" fontId="69" fillId="10" borderId="0" xfId="0" applyFont="1" applyFill="1" applyAlignment="1">
      <alignment horizontal="center" vertical="center"/>
    </xf>
    <xf numFmtId="0" fontId="18" fillId="13" borderId="0" xfId="0" applyFont="1" applyFill="1" applyAlignment="1">
      <alignment horizontal="center" vertical="center" wrapText="1"/>
    </xf>
    <xf numFmtId="0" fontId="20" fillId="0" borderId="0" xfId="9" applyFont="1" applyAlignment="1">
      <alignment vertical="center" wrapText="1"/>
    </xf>
    <xf numFmtId="0" fontId="6" fillId="13" borderId="83" xfId="0" applyFont="1" applyFill="1" applyBorder="1" applyAlignment="1">
      <alignment horizontal="center" vertical="center" wrapText="1"/>
    </xf>
    <xf numFmtId="0" fontId="6" fillId="13" borderId="67" xfId="0" applyFont="1" applyFill="1" applyBorder="1" applyAlignment="1">
      <alignment horizontal="center" vertical="center" wrapText="1"/>
    </xf>
    <xf numFmtId="0" fontId="6" fillId="13" borderId="55" xfId="0" applyFont="1" applyFill="1" applyBorder="1" applyAlignment="1">
      <alignment horizontal="center" vertical="center" wrapText="1"/>
    </xf>
    <xf numFmtId="0" fontId="6" fillId="13" borderId="107" xfId="0" applyFont="1" applyFill="1" applyBorder="1" applyAlignment="1">
      <alignment horizontal="center" vertical="center" wrapText="1"/>
    </xf>
    <xf numFmtId="0" fontId="6" fillId="13" borderId="17" xfId="0" applyFont="1" applyFill="1" applyBorder="1" applyAlignment="1">
      <alignment horizontal="center" vertical="center" wrapText="1"/>
    </xf>
    <xf numFmtId="0" fontId="53" fillId="23" borderId="0" xfId="0" applyFont="1" applyFill="1" applyAlignment="1">
      <alignment horizontal="center" vertical="center"/>
    </xf>
    <xf numFmtId="0" fontId="18" fillId="13" borderId="70" xfId="0" applyFont="1" applyFill="1" applyBorder="1" applyAlignment="1">
      <alignment horizontal="center" vertical="center"/>
    </xf>
    <xf numFmtId="0" fontId="18" fillId="13" borderId="65" xfId="0" applyFont="1" applyFill="1" applyBorder="1" applyAlignment="1">
      <alignment horizontal="center" vertical="center"/>
    </xf>
    <xf numFmtId="0" fontId="18" fillId="13" borderId="83" xfId="0" applyFont="1" applyFill="1" applyBorder="1" applyAlignment="1">
      <alignment horizontal="center" vertical="center"/>
    </xf>
    <xf numFmtId="0" fontId="50" fillId="27" borderId="71" xfId="0" applyFont="1" applyFill="1" applyBorder="1" applyAlignment="1">
      <alignment horizontal="center" vertical="center"/>
    </xf>
    <xf numFmtId="0" fontId="50" fillId="27" borderId="66" xfId="0" applyFont="1" applyFill="1" applyBorder="1" applyAlignment="1">
      <alignment horizontal="center" vertical="center"/>
    </xf>
    <xf numFmtId="0" fontId="50" fillId="28" borderId="66" xfId="0" applyFont="1" applyFill="1" applyBorder="1" applyAlignment="1">
      <alignment horizontal="center" vertical="center"/>
    </xf>
    <xf numFmtId="0" fontId="50" fillId="27" borderId="67" xfId="0" applyFont="1" applyFill="1" applyBorder="1" applyAlignment="1">
      <alignment horizontal="center" vertical="center"/>
    </xf>
    <xf numFmtId="0" fontId="6" fillId="13" borderId="95" xfId="0" applyFont="1" applyFill="1" applyBorder="1" applyAlignment="1">
      <alignment horizontal="center" vertical="center" wrapText="1"/>
    </xf>
    <xf numFmtId="3" fontId="10" fillId="0" borderId="87" xfId="0" applyNumberFormat="1" applyFont="1" applyBorder="1" applyAlignment="1">
      <alignment horizontal="center" vertical="center"/>
    </xf>
    <xf numFmtId="0" fontId="54" fillId="0" borderId="0" xfId="9" applyFont="1" applyAlignment="1">
      <alignment vertical="center"/>
    </xf>
    <xf numFmtId="0" fontId="20" fillId="0" borderId="0" xfId="9" applyFont="1" applyAlignment="1">
      <alignment horizontal="left" vertical="center" wrapText="1"/>
    </xf>
    <xf numFmtId="0" fontId="20" fillId="0" borderId="0" xfId="9" applyFont="1" applyAlignment="1">
      <alignment vertical="center"/>
    </xf>
    <xf numFmtId="0" fontId="53" fillId="0" borderId="0" xfId="0" applyFont="1" applyAlignment="1">
      <alignment horizontal="left" vertical="center"/>
    </xf>
    <xf numFmtId="3" fontId="66" fillId="25" borderId="87" xfId="0" applyNumberFormat="1" applyFont="1" applyFill="1" applyBorder="1" applyAlignment="1">
      <alignment horizontal="center" vertical="center"/>
    </xf>
    <xf numFmtId="0" fontId="53" fillId="0" borderId="0" xfId="0" applyFont="1" applyAlignment="1">
      <alignment horizontal="left" vertical="center" wrapText="1"/>
    </xf>
    <xf numFmtId="0" fontId="6" fillId="13" borderId="92" xfId="0" applyFont="1" applyFill="1" applyBorder="1" applyAlignment="1">
      <alignment horizontal="center" vertical="center"/>
    </xf>
    <xf numFmtId="0" fontId="6" fillId="13" borderId="95" xfId="0" applyFont="1" applyFill="1" applyBorder="1" applyAlignment="1">
      <alignment horizontal="center" vertical="center"/>
    </xf>
    <xf numFmtId="0" fontId="6" fillId="13" borderId="93" xfId="0" applyFont="1" applyFill="1" applyBorder="1" applyAlignment="1">
      <alignment horizontal="center" vertical="center"/>
    </xf>
    <xf numFmtId="0" fontId="6" fillId="13" borderId="87" xfId="0" applyFont="1" applyFill="1" applyBorder="1" applyAlignment="1">
      <alignment horizontal="center" vertical="center"/>
    </xf>
    <xf numFmtId="0" fontId="6" fillId="13" borderId="93" xfId="0" applyFont="1" applyFill="1" applyBorder="1" applyAlignment="1">
      <alignment horizontal="center" vertical="center" wrapText="1"/>
    </xf>
    <xf numFmtId="0" fontId="6" fillId="13" borderId="94" xfId="0" applyFont="1" applyFill="1" applyBorder="1" applyAlignment="1">
      <alignment horizontal="center" vertical="center" wrapText="1"/>
    </xf>
    <xf numFmtId="0" fontId="18" fillId="13" borderId="92" xfId="0" applyFont="1" applyFill="1" applyBorder="1" applyAlignment="1">
      <alignment horizontal="center" vertical="center" wrapText="1"/>
    </xf>
    <xf numFmtId="0" fontId="18" fillId="13" borderId="95" xfId="0" applyFont="1" applyFill="1" applyBorder="1" applyAlignment="1">
      <alignment horizontal="center" vertical="center" wrapText="1"/>
    </xf>
    <xf numFmtId="0" fontId="18" fillId="13" borderId="93" xfId="0" applyFont="1" applyFill="1" applyBorder="1" applyAlignment="1">
      <alignment horizontal="center" vertical="center" wrapText="1"/>
    </xf>
    <xf numFmtId="0" fontId="18" fillId="13" borderId="87" xfId="0" applyFont="1" applyFill="1" applyBorder="1" applyAlignment="1">
      <alignment horizontal="center" vertical="center" wrapText="1"/>
    </xf>
    <xf numFmtId="0" fontId="18" fillId="13" borderId="94" xfId="0" applyFont="1" applyFill="1" applyBorder="1" applyAlignment="1">
      <alignment horizontal="center" vertical="center" wrapText="1"/>
    </xf>
    <xf numFmtId="0" fontId="18" fillId="13" borderId="96" xfId="0" applyFont="1" applyFill="1" applyBorder="1" applyAlignment="1">
      <alignment horizontal="center" vertical="center" wrapText="1"/>
    </xf>
    <xf numFmtId="0" fontId="18" fillId="13" borderId="83" xfId="0" applyFont="1" applyFill="1" applyBorder="1" applyAlignment="1">
      <alignment horizontal="center" vertical="center" wrapText="1"/>
    </xf>
    <xf numFmtId="0" fontId="18" fillId="13" borderId="67" xfId="0" applyFont="1" applyFill="1" applyBorder="1" applyAlignment="1">
      <alignment horizontal="center" vertical="center" wrapText="1"/>
    </xf>
    <xf numFmtId="0" fontId="18" fillId="13" borderId="70" xfId="0" applyFont="1" applyFill="1" applyBorder="1" applyAlignment="1">
      <alignment horizontal="center" vertical="center" wrapText="1"/>
    </xf>
    <xf numFmtId="0" fontId="18" fillId="13" borderId="71" xfId="0" applyFont="1" applyFill="1" applyBorder="1" applyAlignment="1">
      <alignment horizontal="center" vertical="center" wrapText="1"/>
    </xf>
    <xf numFmtId="0" fontId="18" fillId="13" borderId="65" xfId="0" applyFont="1" applyFill="1" applyBorder="1" applyAlignment="1">
      <alignment horizontal="center" vertical="center" wrapText="1"/>
    </xf>
    <xf numFmtId="0" fontId="18" fillId="13" borderId="66" xfId="0" applyFont="1" applyFill="1" applyBorder="1" applyAlignment="1">
      <alignment horizontal="center" vertical="center" wrapText="1"/>
    </xf>
    <xf numFmtId="0" fontId="18" fillId="20" borderId="65" xfId="0" applyFont="1" applyFill="1" applyBorder="1" applyAlignment="1">
      <alignment horizontal="center" vertical="center" wrapText="1"/>
    </xf>
    <xf numFmtId="0" fontId="18" fillId="20" borderId="66" xfId="0" applyFont="1" applyFill="1" applyBorder="1" applyAlignment="1">
      <alignment horizontal="center" vertical="center" wrapText="1"/>
    </xf>
    <xf numFmtId="0" fontId="5" fillId="0" borderId="0" xfId="0" applyFont="1" applyAlignment="1">
      <alignment horizontal="left" vertical="center"/>
    </xf>
    <xf numFmtId="0" fontId="7" fillId="0" borderId="0" xfId="9" applyFont="1" applyAlignment="1">
      <alignment vertical="center" wrapText="1"/>
    </xf>
    <xf numFmtId="0" fontId="59" fillId="16" borderId="75" xfId="0" applyFont="1" applyFill="1" applyBorder="1" applyAlignment="1">
      <alignment horizontal="left" vertical="center" wrapText="1" readingOrder="1"/>
    </xf>
    <xf numFmtId="0" fontId="59" fillId="16" borderId="89" xfId="0" applyFont="1" applyFill="1" applyBorder="1" applyAlignment="1">
      <alignment horizontal="left" vertical="center" wrapText="1" readingOrder="1"/>
    </xf>
    <xf numFmtId="0" fontId="59" fillId="10" borderId="75" xfId="0" applyFont="1" applyFill="1" applyBorder="1" applyAlignment="1">
      <alignment horizontal="left" vertical="center" wrapText="1" readingOrder="1"/>
    </xf>
    <xf numFmtId="0" fontId="59" fillId="10" borderId="89" xfId="0" applyFont="1" applyFill="1" applyBorder="1" applyAlignment="1">
      <alignment horizontal="left" vertical="center" wrapText="1" readingOrder="1"/>
    </xf>
    <xf numFmtId="0" fontId="18" fillId="20" borderId="70" xfId="0" applyFont="1" applyFill="1" applyBorder="1" applyAlignment="1">
      <alignment horizontal="center" vertical="center" wrapText="1"/>
    </xf>
    <xf numFmtId="0" fontId="18" fillId="20" borderId="71" xfId="0" applyFont="1" applyFill="1" applyBorder="1" applyAlignment="1">
      <alignment horizontal="center" vertical="center" wrapText="1"/>
    </xf>
    <xf numFmtId="0" fontId="6" fillId="25" borderId="100" xfId="9" applyFont="1" applyFill="1" applyBorder="1" applyAlignment="1">
      <alignment horizontal="center" vertical="center" wrapText="1"/>
    </xf>
    <xf numFmtId="0" fontId="6" fillId="25" borderId="102" xfId="9" applyFont="1" applyFill="1" applyBorder="1" applyAlignment="1">
      <alignment horizontal="center" vertical="center" wrapText="1"/>
    </xf>
    <xf numFmtId="0" fontId="62" fillId="10" borderId="0" xfId="0" applyFont="1" applyFill="1" applyAlignment="1">
      <alignment horizontal="center" wrapText="1"/>
    </xf>
    <xf numFmtId="0" fontId="6" fillId="13" borderId="0" xfId="0" applyFont="1" applyFill="1" applyAlignment="1">
      <alignment horizontal="center" vertical="center" wrapText="1"/>
    </xf>
    <xf numFmtId="0" fontId="6" fillId="13" borderId="92" xfId="9" applyFont="1" applyFill="1" applyBorder="1" applyAlignment="1">
      <alignment horizontal="center" vertical="center" wrapText="1"/>
    </xf>
    <xf numFmtId="0" fontId="6" fillId="13" borderId="93" xfId="9" applyFont="1" applyFill="1" applyBorder="1" applyAlignment="1">
      <alignment horizontal="center" vertical="center" wrapText="1"/>
    </xf>
    <xf numFmtId="0" fontId="6" fillId="13" borderId="94" xfId="9" applyFont="1" applyFill="1" applyBorder="1" applyAlignment="1">
      <alignment horizontal="center" vertical="center" wrapText="1"/>
    </xf>
    <xf numFmtId="0" fontId="18" fillId="20" borderId="93" xfId="0" applyFont="1" applyFill="1" applyBorder="1" applyAlignment="1" applyProtection="1">
      <alignment horizontal="center" vertical="center" wrapText="1"/>
      <protection locked="0"/>
    </xf>
    <xf numFmtId="0" fontId="18" fillId="20" borderId="87" xfId="0" applyFont="1" applyFill="1" applyBorder="1" applyAlignment="1" applyProtection="1">
      <alignment horizontal="center" vertical="center" wrapText="1"/>
      <protection locked="0"/>
    </xf>
    <xf numFmtId="0" fontId="18" fillId="20" borderId="94" xfId="0" applyFont="1" applyFill="1" applyBorder="1" applyAlignment="1" applyProtection="1">
      <alignment horizontal="center" vertical="center" wrapText="1"/>
      <protection locked="0"/>
    </xf>
    <xf numFmtId="0" fontId="18" fillId="20" borderId="96" xfId="0" applyFont="1" applyFill="1" applyBorder="1" applyAlignment="1" applyProtection="1">
      <alignment horizontal="center" vertical="center" wrapText="1"/>
      <protection locked="0"/>
    </xf>
    <xf numFmtId="0" fontId="18" fillId="20" borderId="65" xfId="0" applyFont="1" applyFill="1" applyBorder="1" applyAlignment="1" applyProtection="1">
      <alignment horizontal="center" vertical="center" wrapText="1"/>
      <protection locked="0"/>
    </xf>
    <xf numFmtId="0" fontId="18" fillId="20" borderId="83" xfId="0" applyFont="1" applyFill="1" applyBorder="1" applyAlignment="1" applyProtection="1">
      <alignment horizontal="center" vertical="center" wrapText="1"/>
      <protection locked="0"/>
    </xf>
    <xf numFmtId="0" fontId="53" fillId="0" borderId="91" xfId="0" applyFont="1" applyBorder="1" applyAlignment="1" applyProtection="1">
      <alignment horizontal="left" vertical="center" wrapText="1"/>
      <protection locked="0"/>
    </xf>
    <xf numFmtId="0" fontId="18" fillId="20" borderId="92" xfId="0" applyFont="1" applyFill="1" applyBorder="1" applyAlignment="1" applyProtection="1">
      <alignment horizontal="center" vertical="center" wrapText="1"/>
      <protection locked="0"/>
    </xf>
    <xf numFmtId="0" fontId="18" fillId="20" borderId="95" xfId="0" applyFont="1" applyFill="1" applyBorder="1" applyAlignment="1" applyProtection="1">
      <alignment horizontal="center" vertical="center" wrapText="1"/>
      <protection locked="0"/>
    </xf>
    <xf numFmtId="0" fontId="55" fillId="20" borderId="93" xfId="0" applyFont="1" applyFill="1" applyBorder="1" applyAlignment="1" applyProtection="1">
      <alignment horizontal="center" vertical="center" wrapText="1"/>
      <protection locked="0"/>
    </xf>
    <xf numFmtId="0" fontId="55" fillId="20" borderId="87" xfId="0" applyFont="1" applyFill="1" applyBorder="1" applyAlignment="1" applyProtection="1">
      <alignment horizontal="center" vertical="center" wrapText="1"/>
      <protection locked="0"/>
    </xf>
    <xf numFmtId="0" fontId="18" fillId="20" borderId="70" xfId="0" applyFont="1" applyFill="1" applyBorder="1" applyAlignment="1" applyProtection="1">
      <alignment horizontal="center" vertical="center" wrapText="1"/>
      <protection locked="0"/>
    </xf>
    <xf numFmtId="0" fontId="18" fillId="20" borderId="71" xfId="0" applyFont="1" applyFill="1" applyBorder="1" applyAlignment="1" applyProtection="1">
      <alignment horizontal="center" vertical="center" wrapText="1"/>
      <protection locked="0"/>
    </xf>
    <xf numFmtId="0" fontId="18" fillId="20" borderId="66" xfId="0" applyFont="1" applyFill="1" applyBorder="1" applyAlignment="1" applyProtection="1">
      <alignment horizontal="center" vertical="center" wrapText="1"/>
      <protection locked="0"/>
    </xf>
    <xf numFmtId="0" fontId="6" fillId="13" borderId="93" xfId="10" applyFont="1" applyFill="1" applyBorder="1" applyAlignment="1">
      <alignment horizontal="center" vertical="center" wrapText="1"/>
    </xf>
    <xf numFmtId="0" fontId="36" fillId="16" borderId="75" xfId="0" applyFont="1" applyFill="1" applyBorder="1" applyAlignment="1">
      <alignment horizontal="left" vertical="center" wrapText="1" readingOrder="1"/>
    </xf>
    <xf numFmtId="0" fontId="36" fillId="16" borderId="76" xfId="0" applyFont="1" applyFill="1" applyBorder="1" applyAlignment="1">
      <alignment horizontal="left" vertical="center" wrapText="1" readingOrder="1"/>
    </xf>
    <xf numFmtId="0" fontId="36" fillId="16" borderId="89" xfId="0" applyFont="1" applyFill="1" applyBorder="1" applyAlignment="1">
      <alignment horizontal="left" vertical="center" wrapText="1" readingOrder="1"/>
    </xf>
    <xf numFmtId="0" fontId="36" fillId="10" borderId="75" xfId="0" applyFont="1" applyFill="1" applyBorder="1" applyAlignment="1">
      <alignment horizontal="left" vertical="center" wrapText="1" readingOrder="1"/>
    </xf>
    <xf numFmtId="0" fontId="36" fillId="10" borderId="76" xfId="0" applyFont="1" applyFill="1" applyBorder="1" applyAlignment="1">
      <alignment horizontal="left" vertical="center" wrapText="1" readingOrder="1"/>
    </xf>
    <xf numFmtId="0" fontId="36" fillId="10" borderId="89" xfId="0" applyFont="1" applyFill="1" applyBorder="1" applyAlignment="1">
      <alignment horizontal="left" vertical="center" wrapText="1" readingOrder="1"/>
    </xf>
    <xf numFmtId="0" fontId="17" fillId="13" borderId="86" xfId="0" applyFont="1" applyFill="1" applyBorder="1" applyAlignment="1">
      <alignment horizontal="center" vertical="center" wrapText="1"/>
    </xf>
    <xf numFmtId="0" fontId="17" fillId="13" borderId="87" xfId="0" applyFont="1" applyFill="1" applyBorder="1" applyAlignment="1">
      <alignment horizontal="center" vertical="center" wrapText="1"/>
    </xf>
    <xf numFmtId="0" fontId="17" fillId="13" borderId="86" xfId="0" applyFont="1" applyFill="1" applyBorder="1" applyAlignment="1">
      <alignment horizontal="center" vertical="center"/>
    </xf>
    <xf numFmtId="0" fontId="39" fillId="0" borderId="0" xfId="8" applyFont="1" applyAlignment="1">
      <alignment vertical="center"/>
    </xf>
    <xf numFmtId="0" fontId="28" fillId="0" borderId="0" xfId="8" applyFont="1" applyAlignment="1">
      <alignment vertical="center"/>
    </xf>
    <xf numFmtId="0" fontId="17" fillId="13" borderId="0" xfId="0" applyFont="1" applyFill="1" applyAlignment="1">
      <alignment horizontal="center" vertical="center" wrapText="1"/>
    </xf>
    <xf numFmtId="0" fontId="28" fillId="0" borderId="0" xfId="9" applyFont="1" applyAlignment="1">
      <alignment vertical="center" wrapText="1"/>
    </xf>
    <xf numFmtId="0" fontId="17" fillId="13" borderId="87" xfId="0" applyFont="1" applyFill="1" applyBorder="1" applyAlignment="1">
      <alignment horizontal="center" vertical="center"/>
    </xf>
    <xf numFmtId="0" fontId="40" fillId="0" borderId="58" xfId="0" applyFont="1" applyBorder="1" applyAlignment="1">
      <alignment horizontal="left" vertical="center"/>
    </xf>
    <xf numFmtId="0" fontId="17" fillId="13" borderId="70" xfId="0" applyFont="1" applyFill="1" applyBorder="1" applyAlignment="1">
      <alignment horizontal="left" vertical="center" wrapText="1"/>
    </xf>
    <xf numFmtId="0" fontId="17" fillId="13" borderId="65" xfId="0" applyFont="1" applyFill="1" applyBorder="1" applyAlignment="1">
      <alignment horizontal="left" vertical="center" wrapText="1"/>
    </xf>
    <xf numFmtId="0" fontId="15" fillId="10" borderId="71" xfId="0" applyFont="1" applyFill="1" applyBorder="1" applyAlignment="1">
      <alignment horizontal="left" vertical="center"/>
    </xf>
    <xf numFmtId="0" fontId="41" fillId="21" borderId="71" xfId="0" applyFont="1" applyFill="1" applyBorder="1" applyAlignment="1">
      <alignment horizontal="left" vertical="center" wrapText="1"/>
    </xf>
    <xf numFmtId="0" fontId="41" fillId="21" borderId="72" xfId="0" applyFont="1" applyFill="1" applyBorder="1" applyAlignment="1">
      <alignment horizontal="left" vertical="center" wrapText="1"/>
    </xf>
    <xf numFmtId="0" fontId="42" fillId="0" borderId="0" xfId="0" applyFont="1" applyAlignment="1">
      <alignment horizontal="left" vertical="center"/>
    </xf>
    <xf numFmtId="0" fontId="32" fillId="23" borderId="0" xfId="0" applyFont="1" applyFill="1" applyAlignment="1">
      <alignment horizontal="center" vertical="center"/>
    </xf>
    <xf numFmtId="0" fontId="15" fillId="0" borderId="0" xfId="0" applyFont="1" applyAlignment="1">
      <alignment vertical="center"/>
    </xf>
    <xf numFmtId="0" fontId="17" fillId="13" borderId="27" xfId="0" applyFont="1" applyFill="1" applyBorder="1" applyAlignment="1">
      <alignment horizontal="left" vertical="center" wrapText="1"/>
    </xf>
    <xf numFmtId="0" fontId="17" fillId="13" borderId="80" xfId="0" applyFont="1" applyFill="1" applyBorder="1" applyAlignment="1">
      <alignment horizontal="left" vertical="center" wrapText="1"/>
    </xf>
    <xf numFmtId="0" fontId="17" fillId="13" borderId="81" xfId="0" applyFont="1" applyFill="1" applyBorder="1" applyAlignment="1">
      <alignment horizontal="left" vertical="center" wrapText="1"/>
    </xf>
    <xf numFmtId="0" fontId="15" fillId="0" borderId="85" xfId="0" applyFont="1" applyBorder="1" applyAlignment="1">
      <alignment horizontal="left" vertical="center" wrapText="1"/>
    </xf>
    <xf numFmtId="0" fontId="15" fillId="0" borderId="80" xfId="0" applyFont="1" applyBorder="1" applyAlignment="1">
      <alignment horizontal="left" vertical="center" wrapText="1"/>
    </xf>
    <xf numFmtId="0" fontId="15" fillId="0" borderId="81" xfId="0" applyFont="1" applyBorder="1" applyAlignment="1">
      <alignment horizontal="left" vertical="center" wrapText="1"/>
    </xf>
    <xf numFmtId="0" fontId="17" fillId="13" borderId="65" xfId="0" applyFont="1" applyFill="1" applyBorder="1" applyAlignment="1">
      <alignment horizontal="center" vertical="center" wrapText="1"/>
    </xf>
    <xf numFmtId="0" fontId="42" fillId="0" borderId="0" xfId="0" applyFont="1" applyAlignment="1">
      <alignment vertical="center"/>
    </xf>
    <xf numFmtId="0" fontId="17" fillId="13" borderId="27" xfId="7" applyFont="1" applyFill="1" applyBorder="1" applyAlignment="1">
      <alignment vertical="center" wrapText="1"/>
    </xf>
    <xf numFmtId="0" fontId="17" fillId="13" borderId="31" xfId="7" applyFont="1" applyFill="1" applyBorder="1" applyAlignment="1">
      <alignment vertical="center" wrapText="1"/>
    </xf>
    <xf numFmtId="0" fontId="15" fillId="0" borderId="27" xfId="7" applyFont="1" applyBorder="1" applyAlignment="1">
      <alignment horizontal="center" vertical="center"/>
    </xf>
    <xf numFmtId="0" fontId="15" fillId="0" borderId="31" xfId="7" applyFont="1" applyBorder="1" applyAlignment="1">
      <alignment horizontal="center" vertical="center"/>
    </xf>
    <xf numFmtId="0" fontId="38" fillId="0" borderId="2" xfId="7" applyFont="1" applyBorder="1" applyAlignment="1">
      <alignment vertical="center" wrapText="1"/>
    </xf>
    <xf numFmtId="0" fontId="38" fillId="0" borderId="0" xfId="7" applyFont="1" applyAlignment="1">
      <alignment vertical="center" wrapText="1"/>
    </xf>
    <xf numFmtId="0" fontId="37" fillId="16" borderId="4" xfId="0" applyFont="1" applyFill="1" applyBorder="1" applyAlignment="1">
      <alignment horizontal="left" vertical="center"/>
    </xf>
    <xf numFmtId="0" fontId="36" fillId="16" borderId="4" xfId="0" applyFont="1" applyFill="1" applyBorder="1" applyAlignment="1">
      <alignment horizontal="left" vertical="center" wrapText="1" readingOrder="1"/>
    </xf>
    <xf numFmtId="0" fontId="37" fillId="10" borderId="4" xfId="0" applyFont="1" applyFill="1" applyBorder="1" applyAlignment="1">
      <alignment horizontal="left" vertical="center"/>
    </xf>
    <xf numFmtId="0" fontId="37" fillId="10" borderId="78" xfId="0" applyFont="1" applyFill="1" applyBorder="1" applyAlignment="1">
      <alignment horizontal="left" vertical="center"/>
    </xf>
    <xf numFmtId="0" fontId="17" fillId="13" borderId="27" xfId="7" applyFont="1" applyFill="1" applyBorder="1" applyAlignment="1">
      <alignment vertical="center"/>
    </xf>
    <xf numFmtId="0" fontId="17" fillId="13" borderId="31" xfId="7" applyFont="1" applyFill="1" applyBorder="1" applyAlignment="1">
      <alignment vertical="center"/>
    </xf>
    <xf numFmtId="0" fontId="15" fillId="0" borderId="27" xfId="7" applyFont="1" applyBorder="1" applyAlignment="1">
      <alignment vertical="center"/>
    </xf>
    <xf numFmtId="0" fontId="15" fillId="0" borderId="31" xfId="7" applyFont="1" applyBorder="1" applyAlignment="1">
      <alignment vertical="center"/>
    </xf>
    <xf numFmtId="0" fontId="37" fillId="16" borderId="3" xfId="0" applyFont="1" applyFill="1" applyBorder="1" applyAlignment="1">
      <alignment horizontal="left" vertical="center"/>
    </xf>
    <xf numFmtId="0" fontId="17" fillId="13" borderId="63" xfId="7" applyFont="1" applyFill="1" applyBorder="1" applyAlignment="1">
      <alignment vertical="center" wrapText="1"/>
    </xf>
    <xf numFmtId="0" fontId="17" fillId="13" borderId="77" xfId="7" applyFont="1" applyFill="1" applyBorder="1" applyAlignment="1">
      <alignment vertical="center" wrapText="1"/>
    </xf>
    <xf numFmtId="0" fontId="15" fillId="0" borderId="63" xfId="7" applyFont="1" applyBorder="1" applyAlignment="1">
      <alignment vertical="center"/>
    </xf>
    <xf numFmtId="0" fontId="15" fillId="0" borderId="77" xfId="7" applyFont="1" applyBorder="1" applyAlignment="1">
      <alignment vertical="center"/>
    </xf>
    <xf numFmtId="0" fontId="26" fillId="4" borderId="127" xfId="8" applyFont="1" applyFill="1" applyBorder="1" applyAlignment="1">
      <alignment horizontal="center" vertical="center" wrapText="1"/>
    </xf>
    <xf numFmtId="0" fontId="26" fillId="4" borderId="128" xfId="8" applyFont="1" applyFill="1" applyBorder="1" applyAlignment="1">
      <alignment horizontal="center" vertical="center" wrapText="1"/>
    </xf>
    <xf numFmtId="0" fontId="26" fillId="4" borderId="129" xfId="8" applyFont="1" applyFill="1" applyBorder="1" applyAlignment="1">
      <alignment horizontal="center" vertical="center" wrapText="1"/>
    </xf>
    <xf numFmtId="0" fontId="26" fillId="31" borderId="127" xfId="8" applyFont="1" applyFill="1" applyBorder="1" applyAlignment="1">
      <alignment horizontal="center" vertical="center"/>
    </xf>
    <xf numFmtId="0" fontId="26" fillId="31" borderId="128" xfId="8" applyFont="1" applyFill="1" applyBorder="1" applyAlignment="1">
      <alignment horizontal="center" vertical="center"/>
    </xf>
    <xf numFmtId="0" fontId="26" fillId="31" borderId="129" xfId="8" applyFont="1" applyFill="1" applyBorder="1" applyAlignment="1">
      <alignment horizontal="center" vertical="center"/>
    </xf>
    <xf numFmtId="0" fontId="26" fillId="4" borderId="126" xfId="8" applyFont="1" applyFill="1" applyBorder="1" applyAlignment="1">
      <alignment horizontal="center" vertical="center" wrapText="1"/>
    </xf>
    <xf numFmtId="14" fontId="8" fillId="16" borderId="133" xfId="1" applyNumberFormat="1" applyFont="1" applyFill="1" applyBorder="1" applyAlignment="1">
      <alignment horizontal="center" vertical="center"/>
    </xf>
    <xf numFmtId="0" fontId="8" fillId="16" borderId="134" xfId="1" applyNumberFormat="1" applyFont="1" applyFill="1" applyBorder="1" applyAlignment="1">
      <alignment horizontal="center" vertical="center"/>
    </xf>
    <xf numFmtId="0" fontId="8" fillId="16" borderId="65" xfId="1" applyNumberFormat="1" applyFont="1" applyFill="1" applyBorder="1" applyAlignment="1">
      <alignment horizontal="center" vertical="center"/>
    </xf>
    <xf numFmtId="14" fontId="8" fillId="0" borderId="73" xfId="1" applyNumberFormat="1" applyFont="1" applyFill="1" applyBorder="1" applyAlignment="1">
      <alignment horizontal="center" vertical="center"/>
    </xf>
    <xf numFmtId="0" fontId="8" fillId="0" borderId="134" xfId="1" applyNumberFormat="1" applyFont="1" applyFill="1" applyBorder="1" applyAlignment="1">
      <alignment horizontal="center" vertical="center"/>
    </xf>
    <xf numFmtId="0" fontId="8" fillId="0" borderId="65" xfId="1" applyNumberFormat="1" applyFont="1" applyFill="1" applyBorder="1" applyAlignment="1">
      <alignment horizontal="center" vertical="center"/>
    </xf>
    <xf numFmtId="14" fontId="8" fillId="16" borderId="73" xfId="1" applyNumberFormat="1" applyFont="1" applyFill="1" applyBorder="1" applyAlignment="1">
      <alignment horizontal="center" vertical="center"/>
    </xf>
    <xf numFmtId="14" fontId="8" fillId="0" borderId="134" xfId="1" applyNumberFormat="1" applyFont="1" applyFill="1" applyBorder="1" applyAlignment="1">
      <alignment horizontal="center" vertical="center"/>
    </xf>
    <xf numFmtId="14" fontId="8" fillId="0" borderId="65" xfId="1" applyNumberFormat="1" applyFont="1" applyFill="1" applyBorder="1" applyAlignment="1">
      <alignment horizontal="center" vertical="center"/>
    </xf>
    <xf numFmtId="14" fontId="7" fillId="16" borderId="73" xfId="1" applyNumberFormat="1" applyFont="1" applyFill="1" applyBorder="1" applyAlignment="1">
      <alignment horizontal="center" vertical="center"/>
    </xf>
    <xf numFmtId="0" fontId="7" fillId="16" borderId="134" xfId="1" applyNumberFormat="1" applyFont="1" applyFill="1" applyBorder="1" applyAlignment="1">
      <alignment horizontal="center" vertical="center"/>
    </xf>
    <xf numFmtId="0" fontId="7" fillId="16" borderId="65" xfId="1" applyNumberFormat="1" applyFont="1" applyFill="1" applyBorder="1" applyAlignment="1">
      <alignment horizontal="center" vertical="center"/>
    </xf>
    <xf numFmtId="0" fontId="6" fillId="14" borderId="67" xfId="1" applyNumberFormat="1" applyFont="1" applyFill="1" applyBorder="1" applyAlignment="1">
      <alignment horizontal="center" vertical="center"/>
    </xf>
    <xf numFmtId="0" fontId="6" fillId="14" borderId="71" xfId="1" applyNumberFormat="1" applyFont="1" applyFill="1" applyBorder="1" applyAlignment="1">
      <alignment horizontal="center" vertical="center"/>
    </xf>
    <xf numFmtId="0" fontId="6" fillId="14" borderId="0" xfId="0" applyFont="1" applyFill="1" applyAlignment="1">
      <alignment horizontal="center"/>
    </xf>
    <xf numFmtId="43" fontId="8" fillId="0" borderId="134" xfId="1" applyFont="1" applyFill="1" applyBorder="1" applyAlignment="1">
      <alignment horizontal="center" vertical="center"/>
    </xf>
    <xf numFmtId="43" fontId="8" fillId="0" borderId="65" xfId="1" applyFont="1" applyFill="1" applyBorder="1" applyAlignment="1">
      <alignment horizontal="center" vertical="center"/>
    </xf>
    <xf numFmtId="43" fontId="7" fillId="16" borderId="73" xfId="1" applyFont="1" applyFill="1" applyBorder="1" applyAlignment="1">
      <alignment horizontal="center" vertical="center"/>
    </xf>
    <xf numFmtId="43" fontId="7" fillId="16" borderId="134" xfId="1" applyFont="1" applyFill="1" applyBorder="1" applyAlignment="1">
      <alignment horizontal="center" vertical="center"/>
    </xf>
    <xf numFmtId="43" fontId="7" fillId="16" borderId="65" xfId="1" applyFont="1" applyFill="1" applyBorder="1" applyAlignment="1">
      <alignment horizontal="center" vertical="center"/>
    </xf>
    <xf numFmtId="43" fontId="7" fillId="10" borderId="73" xfId="1" applyFont="1" applyFill="1" applyBorder="1" applyAlignment="1">
      <alignment horizontal="center" vertical="center"/>
    </xf>
    <xf numFmtId="43" fontId="7" fillId="10" borderId="134" xfId="1" applyFont="1" applyFill="1" applyBorder="1" applyAlignment="1">
      <alignment horizontal="center" vertical="center"/>
    </xf>
    <xf numFmtId="43" fontId="7" fillId="10" borderId="65" xfId="1" applyFont="1" applyFill="1" applyBorder="1" applyAlignment="1">
      <alignment horizontal="center" vertical="center"/>
    </xf>
    <xf numFmtId="43" fontId="8" fillId="16" borderId="73" xfId="1" applyFont="1" applyFill="1" applyBorder="1" applyAlignment="1">
      <alignment horizontal="center" vertical="center"/>
    </xf>
    <xf numFmtId="43" fontId="8" fillId="16" borderId="134" xfId="1" applyFont="1" applyFill="1" applyBorder="1" applyAlignment="1">
      <alignment horizontal="center" vertical="center"/>
    </xf>
    <xf numFmtId="43" fontId="8" fillId="16" borderId="65" xfId="1" applyFont="1" applyFill="1" applyBorder="1" applyAlignment="1">
      <alignment horizontal="center" vertical="center"/>
    </xf>
    <xf numFmtId="43" fontId="8" fillId="0" borderId="73" xfId="1" applyFont="1" applyFill="1" applyBorder="1" applyAlignment="1">
      <alignment horizontal="center" vertical="center"/>
    </xf>
    <xf numFmtId="43" fontId="8" fillId="16" borderId="133" xfId="1" applyFont="1" applyFill="1" applyBorder="1" applyAlignment="1">
      <alignment horizontal="center" vertical="center"/>
    </xf>
    <xf numFmtId="43" fontId="8" fillId="0" borderId="133" xfId="1" applyFont="1" applyFill="1" applyBorder="1" applyAlignment="1">
      <alignment horizontal="center" vertical="center"/>
    </xf>
    <xf numFmtId="0" fontId="10" fillId="0" borderId="111" xfId="0" applyFont="1" applyBorder="1" applyAlignment="1">
      <alignment horizontal="center"/>
    </xf>
    <xf numFmtId="0" fontId="26" fillId="4" borderId="146" xfId="0" applyFont="1" applyFill="1" applyBorder="1" applyAlignment="1">
      <alignment horizontal="center" vertical="center" wrapText="1"/>
    </xf>
    <xf numFmtId="0" fontId="26" fillId="4" borderId="147" xfId="0" applyFont="1" applyFill="1" applyBorder="1" applyAlignment="1">
      <alignment horizontal="center" vertical="center" wrapText="1"/>
    </xf>
    <xf numFmtId="0" fontId="26" fillId="4" borderId="148" xfId="0" applyFont="1" applyFill="1" applyBorder="1" applyAlignment="1">
      <alignment horizontal="center" vertical="center" wrapText="1"/>
    </xf>
    <xf numFmtId="0" fontId="26" fillId="4" borderId="135" xfId="0" applyFont="1" applyFill="1" applyBorder="1" applyAlignment="1">
      <alignment horizontal="center" vertical="center" wrapText="1"/>
    </xf>
    <xf numFmtId="0" fontId="26" fillId="4" borderId="74" xfId="0" applyFont="1" applyFill="1" applyBorder="1" applyAlignment="1">
      <alignment horizontal="center" vertical="center" wrapText="1"/>
    </xf>
    <xf numFmtId="0" fontId="26" fillId="4" borderId="136" xfId="0" applyFont="1" applyFill="1" applyBorder="1" applyAlignment="1">
      <alignment horizontal="center" vertical="center" wrapText="1"/>
    </xf>
    <xf numFmtId="0" fontId="6" fillId="20" borderId="65" xfId="0" applyFont="1" applyFill="1" applyBorder="1" applyAlignment="1" applyProtection="1">
      <alignment horizontal="center" vertical="center" wrapText="1"/>
      <protection locked="0"/>
    </xf>
    <xf numFmtId="0" fontId="6" fillId="20" borderId="83" xfId="0" applyFont="1" applyFill="1" applyBorder="1" applyAlignment="1" applyProtection="1">
      <alignment horizontal="center" vertical="center" wrapText="1"/>
      <protection locked="0"/>
    </xf>
    <xf numFmtId="0" fontId="6" fillId="20" borderId="70" xfId="0" applyFont="1" applyFill="1" applyBorder="1" applyAlignment="1" applyProtection="1">
      <alignment horizontal="center" vertical="center" wrapText="1"/>
      <protection locked="0"/>
    </xf>
    <xf numFmtId="0" fontId="6" fillId="20" borderId="71" xfId="0" applyFont="1" applyFill="1" applyBorder="1" applyAlignment="1" applyProtection="1">
      <alignment horizontal="center" vertical="center" wrapText="1"/>
      <protection locked="0"/>
    </xf>
    <xf numFmtId="0" fontId="6" fillId="20" borderId="66" xfId="0" applyFont="1" applyFill="1" applyBorder="1" applyAlignment="1" applyProtection="1">
      <alignment horizontal="center" vertical="center" wrapText="1"/>
      <protection locked="0"/>
    </xf>
    <xf numFmtId="0" fontId="6" fillId="31" borderId="0" xfId="13" applyNumberFormat="1" applyFont="1" applyFill="1" applyBorder="1" applyAlignment="1">
      <alignment horizontal="center" vertical="center"/>
    </xf>
    <xf numFmtId="0" fontId="6" fillId="31" borderId="153" xfId="13" applyNumberFormat="1" applyFont="1" applyFill="1" applyBorder="1" applyAlignment="1">
      <alignment horizontal="center" vertical="center"/>
    </xf>
    <xf numFmtId="0" fontId="10" fillId="0" borderId="78" xfId="14" applyFont="1" applyBorder="1" applyAlignment="1">
      <alignment horizontal="center" vertical="center" wrapText="1"/>
    </xf>
    <xf numFmtId="0" fontId="10" fillId="0" borderId="0" xfId="14" applyFont="1" applyAlignment="1">
      <alignment horizontal="center" vertical="center"/>
    </xf>
    <xf numFmtId="0" fontId="6" fillId="13" borderId="95" xfId="14" applyFont="1" applyFill="1" applyBorder="1" applyAlignment="1">
      <alignment horizontal="center" vertical="center" wrapText="1"/>
    </xf>
    <xf numFmtId="3" fontId="66" fillId="25" borderId="87" xfId="14" applyNumberFormat="1" applyFont="1" applyFill="1" applyBorder="1" applyAlignment="1">
      <alignment horizontal="center" vertical="center"/>
    </xf>
    <xf numFmtId="3" fontId="10" fillId="0" borderId="87" xfId="14" applyNumberFormat="1" applyFont="1" applyBorder="1" applyAlignment="1">
      <alignment horizontal="center" vertical="center"/>
    </xf>
    <xf numFmtId="0" fontId="6" fillId="31" borderId="3" xfId="13" applyNumberFormat="1" applyFont="1" applyFill="1" applyBorder="1" applyAlignment="1">
      <alignment horizontal="center" vertical="center"/>
    </xf>
    <xf numFmtId="0" fontId="6" fillId="31" borderId="92" xfId="13" applyNumberFormat="1" applyFont="1" applyFill="1" applyBorder="1" applyAlignment="1">
      <alignment horizontal="center" vertical="center"/>
    </xf>
    <xf numFmtId="0" fontId="10" fillId="0" borderId="78" xfId="14" applyFont="1" applyBorder="1" applyAlignment="1">
      <alignment horizontal="center" vertical="center"/>
    </xf>
    <xf numFmtId="0" fontId="6" fillId="13" borderId="93" xfId="13" applyNumberFormat="1" applyFont="1" applyFill="1" applyBorder="1" applyAlignment="1">
      <alignment horizontal="center" vertical="center" wrapText="1"/>
    </xf>
    <xf numFmtId="0" fontId="6" fillId="13" borderId="94" xfId="13" applyNumberFormat="1" applyFont="1" applyFill="1" applyBorder="1" applyAlignment="1">
      <alignment horizontal="center" vertical="center" wrapText="1"/>
    </xf>
    <xf numFmtId="0" fontId="6" fillId="13" borderId="92" xfId="14" applyFont="1" applyFill="1" applyBorder="1" applyAlignment="1">
      <alignment horizontal="center" vertical="center"/>
    </xf>
    <xf numFmtId="0" fontId="6" fillId="13" borderId="95" xfId="14" applyFont="1" applyFill="1" applyBorder="1" applyAlignment="1">
      <alignment horizontal="center" vertical="center"/>
    </xf>
    <xf numFmtId="0" fontId="6" fillId="13" borderId="93" xfId="14" applyFont="1" applyFill="1" applyBorder="1" applyAlignment="1">
      <alignment horizontal="center" vertical="center"/>
    </xf>
    <xf numFmtId="0" fontId="6" fillId="13" borderId="87" xfId="14" applyFont="1" applyFill="1" applyBorder="1" applyAlignment="1">
      <alignment horizontal="center" vertical="center"/>
    </xf>
    <xf numFmtId="0" fontId="6" fillId="13" borderId="93" xfId="13" applyNumberFormat="1" applyFont="1" applyFill="1" applyBorder="1" applyAlignment="1">
      <alignment horizontal="center" vertical="center"/>
    </xf>
  </cellXfs>
  <cellStyles count="18">
    <cellStyle name="Accent2" xfId="4" builtinId="33"/>
    <cellStyle name="Lien hypertexte" xfId="17" builtinId="8"/>
    <cellStyle name="Lien hypertexte 2" xfId="5" xr:uid="{EDAB1645-7745-474D-8DC1-8A2B290E15BE}"/>
    <cellStyle name="Lien hypertexte 4" xfId="16" xr:uid="{A322F222-989F-4E9A-968F-891221CEAC8E}"/>
    <cellStyle name="Milliers" xfId="1" builtinId="3"/>
    <cellStyle name="Milliers 2" xfId="12" xr:uid="{BF5356E8-D82F-4B10-8CE5-CA27FEDBC3D7}"/>
    <cellStyle name="Milliers 417" xfId="13" xr:uid="{3CE4B495-3094-4749-9A8F-38D80189D475}"/>
    <cellStyle name="Normal" xfId="0" builtinId="0"/>
    <cellStyle name="Normal 2" xfId="8" xr:uid="{3A65ECF2-E4F6-4CF6-AFAB-B987D5181680}"/>
    <cellStyle name="Normal 2 2 2" xfId="9" xr:uid="{AC2A7181-DA09-4A76-ABC5-D41BCC8FE367}"/>
    <cellStyle name="Normal 2 2 2 2" xfId="15" xr:uid="{62835717-7C1A-4092-84FF-A644EC4241C8}"/>
    <cellStyle name="Normal 2 2 21" xfId="14" xr:uid="{053CCD2C-93F4-4B6A-A153-25051C7F2CA1}"/>
    <cellStyle name="Normal 3 2" xfId="10" xr:uid="{67CC31C5-F810-433D-9436-A8838D2696B3}"/>
    <cellStyle name="Normal 4" xfId="7" xr:uid="{272096C6-C031-48EF-812A-7E4C22ED623B}"/>
    <cellStyle name="Normal 5" xfId="6" xr:uid="{3EBECA78-F61D-4865-A42D-66B69FA11516}"/>
    <cellStyle name="Normal 6" xfId="11" xr:uid="{61F9D50A-FF00-41ED-A374-CF7F806D3A0B}"/>
    <cellStyle name="Pourcentage" xfId="2" builtinId="5"/>
    <cellStyle name="Sortie" xfId="3" builtinId="21"/>
  </cellStyles>
  <dxfs count="15">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theme="5" tint="0.3999450666829432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theme="5" tint="0.3999450666829432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colors>
    <mruColors>
      <color rgb="FF22847C"/>
      <color rgb="FFE2EFD9"/>
      <color rgb="FF748A96"/>
      <color rgb="FFA3E7E1"/>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225154</xdr:colOff>
      <xdr:row>4</xdr:row>
      <xdr:rowOff>81915</xdr:rowOff>
    </xdr:from>
    <xdr:to>
      <xdr:col>7</xdr:col>
      <xdr:colOff>748665</xdr:colOff>
      <xdr:row>43</xdr:row>
      <xdr:rowOff>106187</xdr:rowOff>
    </xdr:to>
    <xdr:pic>
      <xdr:nvPicPr>
        <xdr:cNvPr id="2" name="Image 1">
          <a:extLst>
            <a:ext uri="{FF2B5EF4-FFF2-40B4-BE49-F238E27FC236}">
              <a16:creationId xmlns:a16="http://schemas.microsoft.com/office/drawing/2014/main" id="{2C23E6A8-B2E1-48BD-AD71-2CE303B15B9B}"/>
            </a:ext>
          </a:extLst>
        </xdr:cNvPr>
        <xdr:cNvPicPr>
          <a:picLocks noChangeAspect="1"/>
        </xdr:cNvPicPr>
      </xdr:nvPicPr>
      <xdr:blipFill>
        <a:blip xmlns:r="http://schemas.openxmlformats.org/officeDocument/2006/relationships" r:embed="rId1"/>
        <a:stretch>
          <a:fillRect/>
        </a:stretch>
      </xdr:blipFill>
      <xdr:spPr>
        <a:xfrm>
          <a:off x="1015729" y="1015365"/>
          <a:ext cx="5266961" cy="70822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4</xdr:row>
      <xdr:rowOff>87631</xdr:rowOff>
    </xdr:from>
    <xdr:to>
      <xdr:col>6</xdr:col>
      <xdr:colOff>529860</xdr:colOff>
      <xdr:row>39</xdr:row>
      <xdr:rowOff>28576</xdr:rowOff>
    </xdr:to>
    <xdr:pic>
      <xdr:nvPicPr>
        <xdr:cNvPr id="2" name="Image 1">
          <a:extLst>
            <a:ext uri="{FF2B5EF4-FFF2-40B4-BE49-F238E27FC236}">
              <a16:creationId xmlns:a16="http://schemas.microsoft.com/office/drawing/2014/main" id="{16FF7D0E-2C45-4143-A2AF-63C3C20567AE}"/>
            </a:ext>
          </a:extLst>
        </xdr:cNvPr>
        <xdr:cNvPicPr>
          <a:picLocks noChangeAspect="1"/>
        </xdr:cNvPicPr>
      </xdr:nvPicPr>
      <xdr:blipFill>
        <a:blip xmlns:r="http://schemas.openxmlformats.org/officeDocument/2006/relationships" r:embed="rId1"/>
        <a:stretch>
          <a:fillRect/>
        </a:stretch>
      </xdr:blipFill>
      <xdr:spPr>
        <a:xfrm>
          <a:off x="790576" y="1021081"/>
          <a:ext cx="4482734" cy="6275070"/>
        </a:xfrm>
        <a:prstGeom prst="rect">
          <a:avLst/>
        </a:prstGeom>
      </xdr:spPr>
    </xdr:pic>
    <xdr:clientData/>
  </xdr:twoCellAnchor>
  <xdr:twoCellAnchor editAs="oneCell">
    <xdr:from>
      <xdr:col>6</xdr:col>
      <xdr:colOff>512445</xdr:colOff>
      <xdr:row>4</xdr:row>
      <xdr:rowOff>68580</xdr:rowOff>
    </xdr:from>
    <xdr:to>
      <xdr:col>12</xdr:col>
      <xdr:colOff>324243</xdr:colOff>
      <xdr:row>39</xdr:row>
      <xdr:rowOff>74844</xdr:rowOff>
    </xdr:to>
    <xdr:pic>
      <xdr:nvPicPr>
        <xdr:cNvPr id="3" name="Image 2">
          <a:extLst>
            <a:ext uri="{FF2B5EF4-FFF2-40B4-BE49-F238E27FC236}">
              <a16:creationId xmlns:a16="http://schemas.microsoft.com/office/drawing/2014/main" id="{ADBC4B50-8E23-4EC3-BCEE-E9E7EED245DD}"/>
            </a:ext>
          </a:extLst>
        </xdr:cNvPr>
        <xdr:cNvPicPr>
          <a:picLocks noChangeAspect="1"/>
        </xdr:cNvPicPr>
      </xdr:nvPicPr>
      <xdr:blipFill>
        <a:blip xmlns:r="http://schemas.openxmlformats.org/officeDocument/2006/relationships" r:embed="rId2"/>
        <a:stretch>
          <a:fillRect/>
        </a:stretch>
      </xdr:blipFill>
      <xdr:spPr>
        <a:xfrm>
          <a:off x="5255895" y="792480"/>
          <a:ext cx="4555248" cy="634038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17" Type="http://schemas.openxmlformats.org/officeDocument/2006/relationships/hyperlink" Target="http://itie-tchad.org/wp-content/uploads/2018/10/ORDONNANCE-no-003-PR-2015-Portant-approbation-du-CPP-conclu-le-07-novembre-20-14-entre-la-R%C3%A9publique-du-Tchad-et-la-Soci%C3%A9t%C3%A9-CNPC-International-Chad-Co.-.pdf" TargetMode="External"/><Relationship Id="rId21" Type="http://schemas.openxmlformats.org/officeDocument/2006/relationships/hyperlink" Target="https://drive.google.com/file/d/11lcy4wghE_w7zQqU6ErXixNYYtIgRW6s/view?usp=sharing" TargetMode="External"/><Relationship Id="rId42" Type="http://schemas.openxmlformats.org/officeDocument/2006/relationships/hyperlink" Target="http://itie-tchad.org/wp-content/uploads/2018/10/D%C3%A9cret_N%C2%B01212_PR_PM_MEP_2011-Premi%C3%A9re-Periode-de-Renouvellement-dOPIC.pdf" TargetMode="External"/><Relationship Id="rId63" Type="http://schemas.openxmlformats.org/officeDocument/2006/relationships/hyperlink" Target="https://drive.google.com/file/d/1ZJxkM7ZJP72q_9z9l1Nc-4tugN3jc-rR/view?usp=sharing" TargetMode="External"/><Relationship Id="rId84" Type="http://schemas.openxmlformats.org/officeDocument/2006/relationships/hyperlink" Target="https://drive.google.com/file/d/1KUVbCjNp9dwM7moZwhRtuT7tWNKr0w8F/view?usp=sharing" TargetMode="External"/><Relationship Id="rId138" Type="http://schemas.openxmlformats.org/officeDocument/2006/relationships/hyperlink" Target="http://itie-tchad.org/wp-content/uploads/2020/01/Decret-N%C2%B0401-de-2000-Concession-Miandoum.pdf" TargetMode="External"/><Relationship Id="rId107" Type="http://schemas.openxmlformats.org/officeDocument/2006/relationships/hyperlink" Target="http://itie-tchad.org/wp-content/uploads/2018/10/Loi-no-042-PR-2015-Portant-ratification-de-lordonnance-N%C2%B0013-PR-2015-du-25-septembre-2015-portant-approbation-du-CPP-conclu-le-02-Juillet-2015-.pdf" TargetMode="External"/><Relationship Id="rId11" Type="http://schemas.openxmlformats.org/officeDocument/2006/relationships/hyperlink" Target="http://itie-tchad.org/wp-content/uploads/2018/10/DECRET-1003-PR-PM-MPE-2017-prolongation-de-la-concession-BOLOBO.pdf" TargetMode="External"/><Relationship Id="rId32" Type="http://schemas.openxmlformats.org/officeDocument/2006/relationships/hyperlink" Target="http://itie-tchad.org/wp-content/uploads/2018/10/DECRET-N%C2%B0380-2018-portant-attribution-dune-Autorisation-exclusive-dExploitation-de-quatre-04-Ronier-S-_Phoenix-S-MiMOSA-S-et-DELO-cnpcI.pdf" TargetMode="External"/><Relationship Id="rId37" Type="http://schemas.openxmlformats.org/officeDocument/2006/relationships/hyperlink" Target="https://drive.google.com/file/d/1ZXW-UPCSRziNHjzWrGfdPlmBMfQwAVcL/view?usp=sharing" TargetMode="External"/><Relationship Id="rId53" Type="http://schemas.openxmlformats.org/officeDocument/2006/relationships/hyperlink" Target="http://itie-tchad.org/wp-content/uploads/2018/10/ARRETE-032-Autorisat-de-Transfert-d_interet-GLENCORE-EXPLORATIO-Dosseo_Borogop.pdf" TargetMode="External"/><Relationship Id="rId58" Type="http://schemas.openxmlformats.org/officeDocument/2006/relationships/hyperlink" Target="https://drive.google.com/file/d/1Sf6H1X54LfmW4XhPpt_CHWstxaRaa1YA/view?usp=sharing" TargetMode="External"/><Relationship Id="rId74" Type="http://schemas.openxmlformats.org/officeDocument/2006/relationships/hyperlink" Target="https://drive.google.com/file/d/1u4lXUqQPvLVeNiKZ_M7wmhiXYwa6g_sg/view?usp=sharing" TargetMode="External"/><Relationship Id="rId79" Type="http://schemas.openxmlformats.org/officeDocument/2006/relationships/hyperlink" Target="https://drive.google.com/file/d/1Vt8-6c0YUH3s31bkaWNFVTNZXEA7AQF4/view?usp=sharing" TargetMode="External"/><Relationship Id="rId102" Type="http://schemas.openxmlformats.org/officeDocument/2006/relationships/hyperlink" Target="http://itie-tchad.org/wp-content/uploads/2019/11/Decret-845-Portant-AEE-Champs-Mangara.pdf" TargetMode="External"/><Relationship Id="rId123" Type="http://schemas.openxmlformats.org/officeDocument/2006/relationships/hyperlink" Target="https://drive.google.com/file/d/1XLd0SS1TEIBSIoxVBw8KFyuoppbNH1JZ/view?usp=sharing" TargetMode="External"/><Relationship Id="rId128" Type="http://schemas.openxmlformats.org/officeDocument/2006/relationships/hyperlink" Target="https://drive.google.com/file/d/1Ca-udYi7UwTAezj9oyV2sHB7t1AEhT4d/view?usp=sharing" TargetMode="External"/><Relationship Id="rId5" Type="http://schemas.openxmlformats.org/officeDocument/2006/relationships/hyperlink" Target="https://drive.google.com/file/d/1qPwGuy71cf3HecFvf7AviyQBjmY0a8Jn/view?usp=sharing" TargetMode="External"/><Relationship Id="rId90" Type="http://schemas.openxmlformats.org/officeDocument/2006/relationships/hyperlink" Target="https://drive.google.com/drive/folders/1ebdieyME5G5t2eb8-NJyDOSNJoY28XQ-" TargetMode="External"/><Relationship Id="rId95" Type="http://schemas.openxmlformats.org/officeDocument/2006/relationships/hyperlink" Target="https://drive.google.com/file/d/1SxuMtqTEJXafqSdxHR-4OMiEKUv4egPI/view?usp=sharing" TargetMode="External"/><Relationship Id="rId22" Type="http://schemas.openxmlformats.org/officeDocument/2006/relationships/hyperlink" Target="http://itie-tchad.org/wp-content/uploads/2019/11/Decret-1333-octrayant-une-concession-pour-lexploitation-du-champs-de-Mimosa-%C3%A0-la-CNPCIC1.pdf" TargetMode="External"/><Relationship Id="rId27" Type="http://schemas.openxmlformats.org/officeDocument/2006/relationships/hyperlink" Target="https://drive.google.com/file/d/1XmTHbTCUeGWKQRtW29M4z9fwE5kqE8Q6/view?usp=sharing" TargetMode="External"/><Relationship Id="rId43" Type="http://schemas.openxmlformats.org/officeDocument/2006/relationships/hyperlink" Target="http://itie-tchad.org/wp-content/uploads/2018/10/DECRET-1578-accordant-une-2eme-periode-de-renouvellement-de-permis-de-recherche-de-la-concession-ORYX-OPIC.pdf" TargetMode="External"/><Relationship Id="rId48" Type="http://schemas.openxmlformats.org/officeDocument/2006/relationships/hyperlink" Target="https://drive.google.com/file/d/1pI1niyI7q9PmzUpjHWua3SyDVT5W4xhO/view?usp=sharing" TargetMode="External"/><Relationship Id="rId64" Type="http://schemas.openxmlformats.org/officeDocument/2006/relationships/hyperlink" Target="http://itie-tchad.org/wp-content/uploads/2018/10/ARRETE-43-PORTANT-AER-GLOBAL-PETROLEUM-DU-23-AVRIL-2012.pdf" TargetMode="External"/><Relationship Id="rId69" Type="http://schemas.openxmlformats.org/officeDocument/2006/relationships/hyperlink" Target="http://itie-tchad.org/wp-content/uploads/2018/10/ARRETE-170-portant-attribution-AER-GTI-REGALIS-_MPE_SG_DEP_2012.pdf" TargetMode="External"/><Relationship Id="rId113" Type="http://schemas.openxmlformats.org/officeDocument/2006/relationships/hyperlink" Target="http://itie-tchad.org/wp-content/uploads/2018/10/ORDONNANCE-no-001-PR-2015-Portant-approbation-des-Avenants-aux-CPP-conclus-entre-la-R%C3%A9publique-du-Tchad-et-les-Soci%C3%A9t%C3%A9s-PetroChad-Mangara-Limited-Griff.pdf" TargetMode="External"/><Relationship Id="rId118" Type="http://schemas.openxmlformats.org/officeDocument/2006/relationships/hyperlink" Target="https://drive.google.com/open?id=1xEzeLIdmVM1_tN1_C5Go5JUt0woaOpFH" TargetMode="External"/><Relationship Id="rId134" Type="http://schemas.openxmlformats.org/officeDocument/2006/relationships/hyperlink" Target="http://itie-tchad.org/wp-content/uploads/2020/01/Decret-N%C2%B0616-de-2004-Concession-Nya.pdf" TargetMode="External"/><Relationship Id="rId139" Type="http://schemas.openxmlformats.org/officeDocument/2006/relationships/hyperlink" Target="https://drive.google.com/file/d/10xKE5V3SXYd5XtUEC-D3AA-weRBj0mU8/view?usp=sharing" TargetMode="External"/><Relationship Id="rId80" Type="http://schemas.openxmlformats.org/officeDocument/2006/relationships/hyperlink" Target="https://drive.google.com/file/d/1FcRVoww5aEcxBs9IxXJPVAsbxvLltrD7/view?usp=sharing" TargetMode="External"/><Relationship Id="rId85" Type="http://schemas.openxmlformats.org/officeDocument/2006/relationships/hyperlink" Target="https://drive.google.com/drive/folders/1ebdieyME5G5t2eb8-NJyDOSNJoY28XQ-" TargetMode="External"/><Relationship Id="rId12" Type="http://schemas.openxmlformats.org/officeDocument/2006/relationships/hyperlink" Target="http://itie-tchad.org/wp-content/uploads/2018/10/DECRET-1007-PR-PM-MPE-2017-prolongation-de-la-concession-NYA.pdf" TargetMode="External"/><Relationship Id="rId17" Type="http://schemas.openxmlformats.org/officeDocument/2006/relationships/hyperlink" Target="http://itie-tchad.org/wp-content/uploads/2018/10/DECRET-1006-PR-PM-MPE-2017-prolongation-de-la-concessionTIMBRE-.pdf" TargetMode="External"/><Relationship Id="rId33" Type="http://schemas.openxmlformats.org/officeDocument/2006/relationships/hyperlink" Target="http://itie-tchad.org/wp-content/uploads/2018/10/DECRET-N%C2%B0381-2018-Portant-attributon-dune-Autorisation-Exclusive-dExploitation-de-trois-03-BAOBAB-CII-BAOBAB-CIII-et-CASSIA-N-CNPC.pdf" TargetMode="External"/><Relationship Id="rId38" Type="http://schemas.openxmlformats.org/officeDocument/2006/relationships/hyperlink" Target="https://drive.google.com/file/d/1FXXFfN-oskwDrobdB3GTU9SN53wvIHF4/view?usp=sharing" TargetMode="External"/><Relationship Id="rId59" Type="http://schemas.openxmlformats.org/officeDocument/2006/relationships/hyperlink" Target="http://itie-tchad.org/wp-content/uploads/2018/10/DECRET-1214-PORTANT-AEE-de-BADILA-%C3%A0-PCM-2012-.pdf" TargetMode="External"/><Relationship Id="rId103" Type="http://schemas.openxmlformats.org/officeDocument/2006/relationships/hyperlink" Target="https://drive.google.com/file/d/1zgNdzyugi4LxISkiKCWmeY8UQn5q-OHi/view?usp=sharing" TargetMode="External"/><Relationship Id="rId108" Type="http://schemas.openxmlformats.org/officeDocument/2006/relationships/hyperlink" Target="http://itie-tchad.org/wp-content/uploads/2018/10/Loi-no-018-PR-2017-Portant-approbation-des-avenants-%C3%A0-la-convention-de-Recherches-dexploitation-et-de-transport-des-hydrocarbures-en-date-du-23-Fevrier1999-.pdf" TargetMode="External"/><Relationship Id="rId124" Type="http://schemas.openxmlformats.org/officeDocument/2006/relationships/hyperlink" Target="https://drive.google.com/file/d/1D_ffxh96wKj4tUCv779hyC_jHyqc5D0X/view?usp=sharing" TargetMode="External"/><Relationship Id="rId129" Type="http://schemas.openxmlformats.org/officeDocument/2006/relationships/hyperlink" Target="https://drive.google.com/file/d/1XLd0SS1TEIBSIoxVBw8KFyuoppbNH1JZ/view?usp=sharing" TargetMode="External"/><Relationship Id="rId54" Type="http://schemas.openxmlformats.org/officeDocument/2006/relationships/hyperlink" Target="http://itie-tchad.org/wp-content/uploads/2018/10/PERMIS-DECRET-397-PR-PM-MPE-2015-exploitat-du-champ-de-KIBEA.pdf" TargetMode="External"/><Relationship Id="rId70" Type="http://schemas.openxmlformats.org/officeDocument/2006/relationships/hyperlink" Target="http://itie-tchad.org/wp-content/uploads/2018/10/ARRETE-044-portant-modifiation-de-ARRETE-170-PR_MPME_SG_DGP_2015-de-GTI-REGALIS-.pdf" TargetMode="External"/><Relationship Id="rId75" Type="http://schemas.openxmlformats.org/officeDocument/2006/relationships/hyperlink" Target="https://drive.google.com/file/d/1g_uQppwMcrz-dXfcylmcZ_9m326qulKd/view?usp=sharing" TargetMode="External"/><Relationship Id="rId91" Type="http://schemas.openxmlformats.org/officeDocument/2006/relationships/hyperlink" Target="https://drive.google.com/file/d/14IIaOkFbLrwMUWmTwEAOrtGA8pOWB1RP/view?usp=sharing" TargetMode="External"/><Relationship Id="rId96" Type="http://schemas.openxmlformats.org/officeDocument/2006/relationships/hyperlink" Target="https://drive.google.com/file/d/1pixBoJmdD-lAvFHrv-d8jIZiEau7X1tG/view?usp=sharing" TargetMode="External"/><Relationship Id="rId140" Type="http://schemas.openxmlformats.org/officeDocument/2006/relationships/hyperlink" Target="http://itie-tchad.org/wp-content/uploads/2018/10/Arrete-005-PR-MPME-DGM-DGTP-2020-portant-Attribution-AER-a-EWAA.pdf" TargetMode="External"/><Relationship Id="rId1" Type="http://schemas.openxmlformats.org/officeDocument/2006/relationships/hyperlink" Target="https://drive.google.com/file/d/13FVEInuU-B-1rLOWsgHWgw8fzDtmhIvP/view?usp=sharing" TargetMode="External"/><Relationship Id="rId6" Type="http://schemas.openxmlformats.org/officeDocument/2006/relationships/hyperlink" Target="https://drive.google.com/file/d/1yIpQBuvvd3OVMu6VwqqwVHPjgikweEJJ/view?usp=sharing" TargetMode="External"/><Relationship Id="rId23" Type="http://schemas.openxmlformats.org/officeDocument/2006/relationships/hyperlink" Target="http://itie-tchad.org/wp-content/uploads/2019/11/Decr%C3%A9t-ocroyant-la-Concession-de-RAPHIA.pdf" TargetMode="External"/><Relationship Id="rId28" Type="http://schemas.openxmlformats.org/officeDocument/2006/relationships/hyperlink" Target="https://drive.google.com/file/d/1q7eBSbN1ltwNyK4jHpLn4moLWryHtZ5T/view?usp=sharing" TargetMode="External"/><Relationship Id="rId49" Type="http://schemas.openxmlformats.org/officeDocument/2006/relationships/hyperlink" Target="https://drive.google.com/file/d/17NBU90B7MX58NGUgYHG3bkwAPwX2MVMW/view?usp=sharing" TargetMode="External"/><Relationship Id="rId114" Type="http://schemas.openxmlformats.org/officeDocument/2006/relationships/hyperlink" Target="http://itie-tchad.org/wp-content/uploads/2018/10/ORDONNANCE-no-001-PR-2015-Portant-approbation-des-Avenants-aux-CPP-conclus-entre-la-R%C3%A9publique-du-Tchad-et-les-Soci%C3%A9t%C3%A9s-PetroChad-Mangara-Limited-Griff.pdf" TargetMode="External"/><Relationship Id="rId119" Type="http://schemas.openxmlformats.org/officeDocument/2006/relationships/hyperlink" Target="http://itie-tchad.org/wp-content/uploads/2019/11/Decret-1332-octrayant-une-concession-pour-lexploitation-du-champs-de-Ronier-%C3%A0-la-CNPCIC.pdf" TargetMode="External"/><Relationship Id="rId44" Type="http://schemas.openxmlformats.org/officeDocument/2006/relationships/hyperlink" Target="http://itie-tchad.org/wp-content/uploads/2018/10/DECRET-983-PR-PM-MPE-2017-octroyant-une-concession.pdf" TargetMode="External"/><Relationship Id="rId60" Type="http://schemas.openxmlformats.org/officeDocument/2006/relationships/hyperlink" Target="http://itie-tchad.org/wp-content/uploads/2019/11/DECRET-398-AEE-Krim-GLENCORE-EXPLORATION-et-SHT.pdf" TargetMode="External"/><Relationship Id="rId65" Type="http://schemas.openxmlformats.org/officeDocument/2006/relationships/hyperlink" Target="http://itie-tchad.org/wp-content/uploads/2018/10/ARRETE-050-PORTANT-RENOUVELLEMENT-AER-GLOBAL-PETROLEUM-.pdf" TargetMode="External"/><Relationship Id="rId81" Type="http://schemas.openxmlformats.org/officeDocument/2006/relationships/hyperlink" Target="https://drive.google.com/file/d/1ryetaM0mQRvKW2-gHbX6tSO5KaJ7VkdG/view?usp=sharing" TargetMode="External"/><Relationship Id="rId86" Type="http://schemas.openxmlformats.org/officeDocument/2006/relationships/hyperlink" Target="https://drive.google.com/file/d/1WRQxQousyrgwWdnHkvxEcSGxJ7e6Qq1S/view?usp=sharing" TargetMode="External"/><Relationship Id="rId130" Type="http://schemas.openxmlformats.org/officeDocument/2006/relationships/hyperlink" Target="https://drive.google.com/file/d/1xYyxt5YzSscWF0Xtc3_vfTkyDbbX2ou3/view?usp=sharing" TargetMode="External"/><Relationship Id="rId135" Type="http://schemas.openxmlformats.org/officeDocument/2006/relationships/hyperlink" Target="http://itie-tchad.org/wp-content/uploads/2020/01/Decret-N%C2%B0619-de-2004-Concession-Moundouli.pdf" TargetMode="External"/><Relationship Id="rId13" Type="http://schemas.openxmlformats.org/officeDocument/2006/relationships/hyperlink" Target="http://itie-tchad.org/wp-content/uploads/2018/10/DECRET-1008-PR-PM-MPE-2017-prolongation-de-la-concession-MOUNDOULI.pdf" TargetMode="External"/><Relationship Id="rId18" Type="http://schemas.openxmlformats.org/officeDocument/2006/relationships/hyperlink" Target="https://drive.google.com/file/d/1ccUZ0r7w36RDnchhn4XVERAmbHWKzFKX/view?usp=sharing" TargetMode="External"/><Relationship Id="rId39" Type="http://schemas.openxmlformats.org/officeDocument/2006/relationships/hyperlink" Target="http://itie-tchad.org/wp-content/uploads/2018/10/DECRET-N%C2%B01454-PORTANT-APROBATION-DE-LAVENANT-N%C2%B01-A-LA-CONVENTION-DE-RECHERCHES-DEXPLORATION-ET-DE-TRANSPORT-DES-HYDROCARBURES.pdf" TargetMode="External"/><Relationship Id="rId109" Type="http://schemas.openxmlformats.org/officeDocument/2006/relationships/hyperlink" Target="http://itie-tchad.org/wp-content/uploads/2018/10/Loi-no-016-PR-2017-Portant-Approbation-de-lAvenant-n04-%C3%A0-la-Convention-de-Recherche-dExploitation-et-de-Transport-des-Hydrocarbures-sign%C3%A9e-le-19-d%C3%A9c-1988-.pdf" TargetMode="External"/><Relationship Id="rId34" Type="http://schemas.openxmlformats.org/officeDocument/2006/relationships/hyperlink" Target="http://itie-tchad.org/wp-content/uploads/2018/10/DECRET-N%C2%B0381-2018-Portant-attributon-dune-Autorisation-Exclusive-dExploitation-de-trois-03-BAOBAB-CII-BAOBAB-CIII-et-CASSIA-N-CNPC.pdf" TargetMode="External"/><Relationship Id="rId50" Type="http://schemas.openxmlformats.org/officeDocument/2006/relationships/hyperlink" Target="https://drive.google.com/file/d/1DlMi-EDytWwodnAT31F208V4VmhP_hXs/view?usp=sharing" TargetMode="External"/><Relationship Id="rId55" Type="http://schemas.openxmlformats.org/officeDocument/2006/relationships/hyperlink" Target="https://drive.google.com/file/d/1gCl3ftP7vFOhWsehMduJIQno_ByZ0FQ5/view?usp=sharing" TargetMode="External"/><Relationship Id="rId76" Type="http://schemas.openxmlformats.org/officeDocument/2006/relationships/hyperlink" Target="https://drive.google.com/file/d/1geARIJAcTLdktp7p000cvcmVVZl7OzR_/view?usp=sharing" TargetMode="External"/><Relationship Id="rId97" Type="http://schemas.openxmlformats.org/officeDocument/2006/relationships/hyperlink" Target="https://drive.google.com/file/d/1BoTO1vVzfm9ygXidUb_pltrkg7t0wcJl/view?usp=sharing" TargetMode="External"/><Relationship Id="rId104" Type="http://schemas.openxmlformats.org/officeDocument/2006/relationships/hyperlink" Target="https://drive.google.com/file/d/1U7CcNvS1VYPmlJ1uFQSO1nubMTJaEpMf/view?usp=sharing" TargetMode="External"/><Relationship Id="rId120" Type="http://schemas.openxmlformats.org/officeDocument/2006/relationships/hyperlink" Target="https://drive.google.com/open?id=1iejkSvUZGrWY2164BNbus5R6MspRvRWv" TargetMode="External"/><Relationship Id="rId125" Type="http://schemas.openxmlformats.org/officeDocument/2006/relationships/hyperlink" Target="https://drive.google.com/open?id=1g_InyaEMTvnXceb8HhtTueILsxx01zPo" TargetMode="External"/><Relationship Id="rId141" Type="http://schemas.openxmlformats.org/officeDocument/2006/relationships/hyperlink" Target="http://itie-tchad.org/wp-content/uploads/2018/10/Loi-N%C2%B0-0040-bis-PR-2019-Portant-approbation-du-CPP-EWAAH-Investors-LTD.pdf" TargetMode="External"/><Relationship Id="rId7" Type="http://schemas.openxmlformats.org/officeDocument/2006/relationships/hyperlink" Target="http://itie-tchad.org/wp-content/uploads/2018/10/DECRET-615-OCTROYANT-UNE-CONCESSION-POUR-LEXPLOITATION-DHYROCARBURES-LIQUIDES-ET-GAZEUX-DITE-CONCESSION-DE-MANGARA-A-ESSO.pdf" TargetMode="External"/><Relationship Id="rId71" Type="http://schemas.openxmlformats.org/officeDocument/2006/relationships/hyperlink" Target="http://itie-tchad.org/wp-content/uploads/2018/10/ARRETE-0103-portant-Renouvellement-de-lAER-GTI-REGALIS-.pdf" TargetMode="External"/><Relationship Id="rId92" Type="http://schemas.openxmlformats.org/officeDocument/2006/relationships/hyperlink" Target="https://drive.google.com/file/d/1GHC6j3eEMHoNs8j5Ki9dsYvfboY21yeu/view?usp=sharing" TargetMode="External"/><Relationship Id="rId2" Type="http://schemas.openxmlformats.org/officeDocument/2006/relationships/hyperlink" Target="https://drive.google.com/file/d/1yW5OF-RQCeA9-bRUfw1JjtGjOhknttIO/view?usp=sharing" TargetMode="External"/><Relationship Id="rId29" Type="http://schemas.openxmlformats.org/officeDocument/2006/relationships/hyperlink" Target="http://itie-tchad.org/wp-content/uploads/2018/10/DECRET-N%C2%B0380-2018-portant-attribution-dune-Autorisation-exclusive-dExploitation-de-quatre-04-Ronier-S-_Phoenix-S-MiMOSA-S-et-DELO-cnpcI.pdf" TargetMode="External"/><Relationship Id="rId24" Type="http://schemas.openxmlformats.org/officeDocument/2006/relationships/hyperlink" Target="http://itie-tchad.org/wp-content/uploads/2019/11/DECRET-1304-CONCESSION-DE-DANIELALANEA.pdf" TargetMode="External"/><Relationship Id="rId40" Type="http://schemas.openxmlformats.org/officeDocument/2006/relationships/hyperlink" Target="https://drive.google.com/file/d/1FXXFfN-oskwDrobdB3GTU9SN53wvIHF4/view?usp=sharing" TargetMode="External"/><Relationship Id="rId45" Type="http://schemas.openxmlformats.org/officeDocument/2006/relationships/hyperlink" Target="https://drive.google.com/file/d/1MKhrnAjaWwaLi1UydmCF1ngISwpUKkg6/view?usp=sharing" TargetMode="External"/><Relationship Id="rId66" Type="http://schemas.openxmlformats.org/officeDocument/2006/relationships/hyperlink" Target="https://drive.google.com/file/d/1ie-0ILTMti0Go68ji7RSpw6-yP1gju9u/view?usp=sharing" TargetMode="External"/><Relationship Id="rId87" Type="http://schemas.openxmlformats.org/officeDocument/2006/relationships/hyperlink" Target="https://drive.google.com/file/d/1t9gw5O-Weic-jpTSXDEbeQZWALEm_KAr/view?usp=sharing" TargetMode="External"/><Relationship Id="rId110" Type="http://schemas.openxmlformats.org/officeDocument/2006/relationships/hyperlink" Target="http://itie-tchad.org/wp-content/uploads/2018/10/Loi-no-014-PR-2015-Portant-ratification-de-lOrdonnance-N%C2%B0003PR2015-du-24-f%C3%A9vrier-2015-portant-approbation-du-CPP-conclu-le-07-novembre-2014-.pdf" TargetMode="External"/><Relationship Id="rId115" Type="http://schemas.openxmlformats.org/officeDocument/2006/relationships/hyperlink" Target="http://itie-tchad.org/wp-content/uploads/2018/10/Loi-no-012-PR-2015-Portant-ratification-de-lOrdonnance-N%C2%B0001PPJ2015-du-06-f%C3%A9vrier-2015-portant-approbation-des-Avenants-aux-CPP-conclus-entre-la-R%C3%A9p-du-Tchad-e.pdf" TargetMode="External"/><Relationship Id="rId131" Type="http://schemas.openxmlformats.org/officeDocument/2006/relationships/hyperlink" Target="https://drive.google.com/file/d/1AJbse6v8d-WmKy31A1QBGwKd7T5EF0fK/view?usp=sharing" TargetMode="External"/><Relationship Id="rId136" Type="http://schemas.openxmlformats.org/officeDocument/2006/relationships/hyperlink" Target="http://itie-tchad.org/wp-content/uploads/2018/10/DECRET-615-OCTROYANT-UNE-CONCESSION-POUR-LEXPLOITATION-DHYROCARBURES-LIQUIDES-ET-GAZEUX-DITE-CONCESSION-DE-MANGARA-A-ESSO.pdf" TargetMode="External"/><Relationship Id="rId61" Type="http://schemas.openxmlformats.org/officeDocument/2006/relationships/hyperlink" Target="http://itie-tchad.org/wp-content/uploads/2018/10/ARRETE-031-Autorisat-de-Transfert-d_interet-GLENCORE-EXPLORATION-DOB_DOI.pdf" TargetMode="External"/><Relationship Id="rId82" Type="http://schemas.openxmlformats.org/officeDocument/2006/relationships/hyperlink" Target="https://drive.google.com/file/d/11j90DaX53Us5dGClpHSU2DRPUbkb4ARW/view?usp=sharing" TargetMode="External"/><Relationship Id="rId19" Type="http://schemas.openxmlformats.org/officeDocument/2006/relationships/hyperlink" Target="https://drive.google.com/file/d/1jDVzRna6zy1SfInItZ181rxvQUOJwfTW/view?usp=sharing" TargetMode="External"/><Relationship Id="rId14" Type="http://schemas.openxmlformats.org/officeDocument/2006/relationships/hyperlink" Target="https://drive.google.com/file/d/12eR6RLphb_bCVbQl8oWt9-Wfwvl1-R3R/view?usp=sharing" TargetMode="External"/><Relationship Id="rId30" Type="http://schemas.openxmlformats.org/officeDocument/2006/relationships/hyperlink" Target="http://itie-tchad.org/wp-content/uploads/2018/10/DECRET-N%C2%B0380-2018-portant-attribution-dune-Autorisation-exclusive-dExploitation-de-quatre-04-Ronier-S-_Phoenix-S-MiMOSA-S-et-DELO-cnpcI.pdf" TargetMode="External"/><Relationship Id="rId35" Type="http://schemas.openxmlformats.org/officeDocument/2006/relationships/hyperlink" Target="http://itie-tchad.org/wp-content/uploads/2018/10/DECRET-N%C2%B0381-2018-Portant-attributon-dune-Autorisation-Exclusive-dExploitation-de-trois-03-BAOBAB-CII-BAOBAB-CIII-et-CASSIA-N-CNPC.pdf" TargetMode="External"/><Relationship Id="rId56" Type="http://schemas.openxmlformats.org/officeDocument/2006/relationships/hyperlink" Target="https://drive.google.com/file/d/19jRXUDViJloG6n98efPumWZB0ut3BMZS/view?usp=sharing" TargetMode="External"/><Relationship Id="rId77" Type="http://schemas.openxmlformats.org/officeDocument/2006/relationships/hyperlink" Target="http://itie-tchad.org/wp-content/uploads/2018/10/ARRETE-172-portant-AER-a-UHC-.pdf" TargetMode="External"/><Relationship Id="rId100" Type="http://schemas.openxmlformats.org/officeDocument/2006/relationships/hyperlink" Target="https://drive.google.com/file/d/1jDAbJAoSF92SVwqPDnoAweq1mvzyq7ci/view?usp=sharing" TargetMode="External"/><Relationship Id="rId105" Type="http://schemas.openxmlformats.org/officeDocument/2006/relationships/hyperlink" Target="https://drive.google.com/file/d/16PPvzCoTdRAw_45-eWTWhSFZcAyJNaSy/view?usp=sharing" TargetMode="External"/><Relationship Id="rId126" Type="http://schemas.openxmlformats.org/officeDocument/2006/relationships/hyperlink" Target="https://drive.google.com/file/d/1XLd0SS1TEIBSIoxVBw8KFyuoppbNH1JZ/view?usp=sharing" TargetMode="External"/><Relationship Id="rId8" Type="http://schemas.openxmlformats.org/officeDocument/2006/relationships/hyperlink" Target="http://itie-tchad.org/wp-content/uploads/2019/11/DECRET-278-PORTANT-APPROBATION-Contrat-de-vente-et-dAchat-entre-Chevron-Global-Energy-et-Tcha-1.pdf" TargetMode="External"/><Relationship Id="rId51" Type="http://schemas.openxmlformats.org/officeDocument/2006/relationships/hyperlink" Target="http://itie-tchad.org/wp-content/uploads/2018/10/ARRETE-002-Portant-attribution-AER-GRIFFITHS-ENERGY-CHAD-.pdf" TargetMode="External"/><Relationship Id="rId72" Type="http://schemas.openxmlformats.org/officeDocument/2006/relationships/hyperlink" Target="https://drive.google.com/file/d/1mRZVIpXKOlrsIKHh-2quyg7HW9DpSVqQ/view?usp=sharing" TargetMode="External"/><Relationship Id="rId93" Type="http://schemas.openxmlformats.org/officeDocument/2006/relationships/hyperlink" Target="https://drive.google.com/drive/folders/1ebdieyME5G5t2eb8-NJyDOSNJoY28XQ-" TargetMode="External"/><Relationship Id="rId98" Type="http://schemas.openxmlformats.org/officeDocument/2006/relationships/hyperlink" Target="https://drive.google.com/file/d/1KNdBIYbp3897t62CwxKD_jCZ5-SPSbOU/view?usp=sharing" TargetMode="External"/><Relationship Id="rId121" Type="http://schemas.openxmlformats.org/officeDocument/2006/relationships/hyperlink" Target="https://drive.google.com/open?id=1iejkSvUZGrWY2164BNbus5R6MspRvRWv" TargetMode="External"/><Relationship Id="rId3" Type="http://schemas.openxmlformats.org/officeDocument/2006/relationships/hyperlink" Target="https://drive.google.com/file/d/1jNmPc13l2PeFM1Zp6f3Z4IFY_a2ptAf7/view?usp=sharing" TargetMode="External"/><Relationship Id="rId25" Type="http://schemas.openxmlformats.org/officeDocument/2006/relationships/hyperlink" Target="http://itie-tchad.org/wp-content/uploads/2019/11/Decr%C3%A9t-ocroyant-la-Concession-de-LANEA.pdf" TargetMode="External"/><Relationship Id="rId46" Type="http://schemas.openxmlformats.org/officeDocument/2006/relationships/hyperlink" Target="https://drive.google.com/file/d/1_CPae8Us9H9psPkXAi1EO6i-6-p9YAO9/view?usp=sharing" TargetMode="External"/><Relationship Id="rId67" Type="http://schemas.openxmlformats.org/officeDocument/2006/relationships/hyperlink" Target="https://drive.google.com/file/d/1mv7AiV3IS5oT1bfJE5wHT9E3gUR7rW5a/view?usp=sharing" TargetMode="External"/><Relationship Id="rId116" Type="http://schemas.openxmlformats.org/officeDocument/2006/relationships/hyperlink" Target="http://itie-tchad.org/wp-content/uploads/2018/10/ORDONNANCE-no-002-PR-2015-Portant-approbation-de-lavenant-N%C2%B0-1-au-CPP-conclu-entre-la-R%C3%A9publique-du-Tchad-et-le-Groupe-TCA-International-S.A.pdf" TargetMode="External"/><Relationship Id="rId137" Type="http://schemas.openxmlformats.org/officeDocument/2006/relationships/hyperlink" Target="http://itie-tchad.org/wp-content/uploads/2020/01/Decret-N%C2%B0400-de-2000-Concession-d_Exploitation-de-Bolobo-de-2000-.pdf" TargetMode="External"/><Relationship Id="rId20" Type="http://schemas.openxmlformats.org/officeDocument/2006/relationships/hyperlink" Target="https://drive.google.com/file/d/1SWayRYbtTurM5RJfEtRLGTRxt-ZFcKWn/view?usp=sharing" TargetMode="External"/><Relationship Id="rId41" Type="http://schemas.openxmlformats.org/officeDocument/2006/relationships/hyperlink" Target="http://itie-tchad.org/wp-content/uploads/2018/10/DECRET-65-PR-PM-MP-06-PORTANT-OCTROI-PERMIS-Exc-Rec.pdf" TargetMode="External"/><Relationship Id="rId62" Type="http://schemas.openxmlformats.org/officeDocument/2006/relationships/hyperlink" Target="file:///F:\Downloads\:%20%20https:\drive.google.com\file\d\1epUG4D2kfrKpQmgfTbtp95_mPvwUqFTR\view%3fusp=sharing" TargetMode="External"/><Relationship Id="rId83" Type="http://schemas.openxmlformats.org/officeDocument/2006/relationships/hyperlink" Target="https://drive.google.com/file/d/1ni1SFVJT6AGHmKygW1XEy1OP2u8948wI/view?usp=sharing" TargetMode="External"/><Relationship Id="rId88" Type="http://schemas.openxmlformats.org/officeDocument/2006/relationships/hyperlink" Target="https://drive.google.com/file/d/1EDw9kgVb8WnxNs52ic8GTS0L5skAQGpz/view?usp=sharing" TargetMode="External"/><Relationship Id="rId111" Type="http://schemas.openxmlformats.org/officeDocument/2006/relationships/hyperlink" Target="http://itie-tchad.org/wp-content/uploads/2018/10/Loi-no-013-PR-2015-Portant-ratification-de-lOrdonnance-N%C2%B0002PR2015-du-06-f%C3%A9vrier-2015-portant-approbation-de-lavenant-N%C2%B0-au-CPP.pdf" TargetMode="External"/><Relationship Id="rId132" Type="http://schemas.openxmlformats.org/officeDocument/2006/relationships/hyperlink" Target="http://itie-tchad.org/wp-content/uploads/2020/01/Decret-N%C2%B0359-de-2006-Octroyant-une-concession-pour-lexploitation-de-Maikiri.pdf" TargetMode="External"/><Relationship Id="rId15" Type="http://schemas.openxmlformats.org/officeDocument/2006/relationships/hyperlink" Target="https://drive.google.com/file/d/1PfQsVpukoXqkpQzMdkPRAfGS0vNIVSeL/view?usp=sharing" TargetMode="External"/><Relationship Id="rId36" Type="http://schemas.openxmlformats.org/officeDocument/2006/relationships/hyperlink" Target="https://drive.google.com/file/d/1BtUqNwrm5OpcKOeT8Z7sBdB3gT99veJ8/view?usp=sharing" TargetMode="External"/><Relationship Id="rId57" Type="http://schemas.openxmlformats.org/officeDocument/2006/relationships/hyperlink" Target="https://drive.google.com/file/d/17NBU90B7MX58NGUgYHG3bkwAPwX2MVMW/view?usp=sharing" TargetMode="External"/><Relationship Id="rId106" Type="http://schemas.openxmlformats.org/officeDocument/2006/relationships/hyperlink" Target="http://itie-tchad.org/wp-content/uploads/2018/10/Loi-no-043-PR-2015-Portant-ratification-de-JOrdonnance-N-014PR2015-Portant-approbation-du-CPP-conclu-le-26-mars-2015-.pdf" TargetMode="External"/><Relationship Id="rId127" Type="http://schemas.openxmlformats.org/officeDocument/2006/relationships/hyperlink" Target="https://drive.google.com/file/d/1gxpx33cljcWL5N8y6AMVp_7JsHQOQDVE/view?usp=sharing" TargetMode="External"/><Relationship Id="rId10" Type="http://schemas.openxmlformats.org/officeDocument/2006/relationships/hyperlink" Target="http://itie-tchad.org/wp-content/uploads/2018/10/DECRET-1009-PR-PM-MPE-2017-prolongation-de-la-concession-MIANDOUM.pdf" TargetMode="External"/><Relationship Id="rId31" Type="http://schemas.openxmlformats.org/officeDocument/2006/relationships/hyperlink" Target="http://itie-tchad.org/wp-content/uploads/2018/10/DECRET-N%C2%B0380-2018-portant-attribution-dune-Autorisation-exclusive-dExploitation-de-quatre-04-Ronier-S-_Phoenix-S-MiMOSA-S-et-DELO-cnpcI.pdf" TargetMode="External"/><Relationship Id="rId52" Type="http://schemas.openxmlformats.org/officeDocument/2006/relationships/hyperlink" Target="http://itie-tchad.org/wp-content/uploads/2018/10/ARRETE-163-RENOUVELLEMENT-AER-GRIFFITHS-ENERGY-CHAD-.pdf" TargetMode="External"/><Relationship Id="rId73" Type="http://schemas.openxmlformats.org/officeDocument/2006/relationships/hyperlink" Target="https://drive.google.com/file/d/10b9AhlXt-5hYhPDjS44WfsMeEvyoWXBO/view?usp=sharing" TargetMode="External"/><Relationship Id="rId78" Type="http://schemas.openxmlformats.org/officeDocument/2006/relationships/hyperlink" Target="http://itie-tchad.org/wp-content/uploads/2018/10/ARRETE-288-portant-modification-de-N%C2%B0-172-de-UHC-.pdf" TargetMode="External"/><Relationship Id="rId94" Type="http://schemas.openxmlformats.org/officeDocument/2006/relationships/hyperlink" Target="http://itie-tchad.org/wp-content/uploads/2019/11/ARRETE-PORTANT-AER-DE-MONCRIEF.pdf" TargetMode="External"/><Relationship Id="rId99" Type="http://schemas.openxmlformats.org/officeDocument/2006/relationships/hyperlink" Target="https://drive.google.com/file/d/1xKQPRlobFliVwFsgBDht2pxiRS94HStX/view?usp=sharing" TargetMode="External"/><Relationship Id="rId101" Type="http://schemas.openxmlformats.org/officeDocument/2006/relationships/hyperlink" Target="https://drive.google.com/file/d/1HQOZMnqdAfyXH3Ta7fB9_ceqbQwaA35q/view" TargetMode="External"/><Relationship Id="rId122" Type="http://schemas.openxmlformats.org/officeDocument/2006/relationships/hyperlink" Target="https://drive.google.com/open?id=1iejkSvUZGrWY2164BNbus5R6MspRvRWv" TargetMode="External"/><Relationship Id="rId4" Type="http://schemas.openxmlformats.org/officeDocument/2006/relationships/hyperlink" Target="https://drive.google.com/file/d/1zL5PWQnQRrql7hu5u8Ujae15I54s0KZ6/view?usp=sharing" TargetMode="External"/><Relationship Id="rId9" Type="http://schemas.openxmlformats.org/officeDocument/2006/relationships/hyperlink" Target="http://itie-tchad.org/wp-content/uploads/2018/10/DECRET-1004-PR-PM-MPE-2017-prolongation-de-la-concession-KOME-.pdf" TargetMode="External"/><Relationship Id="rId26" Type="http://schemas.openxmlformats.org/officeDocument/2006/relationships/hyperlink" Target="https://drive.google.com/file/d/1q8bp50ef5gitU2aWEhEZL4akovik3H9r/view?usp=sharing" TargetMode="External"/><Relationship Id="rId47" Type="http://schemas.openxmlformats.org/officeDocument/2006/relationships/hyperlink" Target="https://drive.google.com/file/d/1DGfd8UuvXGyROl-LnlpLz8qPMUZ4YRjx/view?usp=sharing" TargetMode="External"/><Relationship Id="rId68" Type="http://schemas.openxmlformats.org/officeDocument/2006/relationships/hyperlink" Target="https://drive.google.com/file/d/1dAhqinTtqq59W1cVh8EQv1hF4LFmkla3/view?usp=sharing" TargetMode="External"/><Relationship Id="rId89" Type="http://schemas.openxmlformats.org/officeDocument/2006/relationships/hyperlink" Target="https://drive.google.com/file/d/1ZMgdKeTVvKTRnec_ubj5ukylFtuEvRlx/view?usp=sharing" TargetMode="External"/><Relationship Id="rId112" Type="http://schemas.openxmlformats.org/officeDocument/2006/relationships/hyperlink" Target="http://itie-tchad.org/wp-content/uploads/2018/10/Loi-no-012-PR-2015-Portant-ratification-de-lOrdonnance-N%C2%B0001PPJ2015-du-06-f%C3%A9vrier-2015-portant-approbation-des-Avenants-aux-CPP-conclus-entre-la-R%C3%A9p-du-Tchad-e.pdf" TargetMode="External"/><Relationship Id="rId133" Type="http://schemas.openxmlformats.org/officeDocument/2006/relationships/hyperlink" Target="http://itie-tchad.org/wp-content/uploads/2020/01/Decret-N%C2%B01508-de-2008-Concession-Timbre.pdf" TargetMode="External"/><Relationship Id="rId16" Type="http://schemas.openxmlformats.org/officeDocument/2006/relationships/hyperlink" Target="http://itie-tchad.org/wp-content/uploads/2018/10/DECRET-1005-PR-PM-MPE-2017-prolongation-de-la-concession-MAIKERI.pdf"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2:B32"/>
  <sheetViews>
    <sheetView tabSelected="1" topLeftCell="A2" workbookViewId="0">
      <selection activeCell="E19" sqref="E19"/>
    </sheetView>
  </sheetViews>
  <sheetFormatPr baseColWidth="10" defaultColWidth="8.88671875" defaultRowHeight="12"/>
  <cols>
    <col min="1" max="1" width="8.88671875" style="49"/>
    <col min="2" max="2" width="78" style="49" bestFit="1" customWidth="1"/>
    <col min="3" max="16384" width="8.88671875" style="49"/>
  </cols>
  <sheetData>
    <row r="2" spans="2:2" ht="28.8">
      <c r="B2" s="176" t="s">
        <v>2706</v>
      </c>
    </row>
    <row r="3" spans="2:2" s="206" customFormat="1" ht="14.4"/>
    <row r="4" spans="2:2" s="206" customFormat="1" ht="14.4">
      <c r="B4" s="908" t="s">
        <v>244</v>
      </c>
    </row>
    <row r="5" spans="2:2" s="206" customFormat="1" ht="14.4">
      <c r="B5" s="908" t="s">
        <v>245</v>
      </c>
    </row>
    <row r="6" spans="2:2" s="206" customFormat="1" ht="14.4">
      <c r="B6" s="908" t="s">
        <v>425</v>
      </c>
    </row>
    <row r="7" spans="2:2" s="206" customFormat="1" ht="14.4">
      <c r="B7" s="908" t="s">
        <v>430</v>
      </c>
    </row>
    <row r="8" spans="2:2" s="206" customFormat="1" ht="14.4">
      <c r="B8" s="908" t="s">
        <v>663</v>
      </c>
    </row>
    <row r="9" spans="2:2" s="206" customFormat="1" ht="14.4">
      <c r="B9" s="908" t="s">
        <v>723</v>
      </c>
    </row>
    <row r="10" spans="2:2" s="206" customFormat="1" ht="14.4">
      <c r="B10" s="908" t="s">
        <v>2007</v>
      </c>
    </row>
    <row r="11" spans="2:2" s="206" customFormat="1" ht="14.4">
      <c r="B11" s="908" t="s">
        <v>2169</v>
      </c>
    </row>
    <row r="12" spans="2:2" s="206" customFormat="1" ht="14.4">
      <c r="B12" s="908" t="s">
        <v>2431</v>
      </c>
    </row>
    <row r="13" spans="2:2" s="206" customFormat="1" ht="14.4">
      <c r="B13" s="908" t="s">
        <v>2523</v>
      </c>
    </row>
    <row r="14" spans="2:2" s="206" customFormat="1" ht="14.4">
      <c r="B14" s="908" t="s">
        <v>2536</v>
      </c>
    </row>
    <row r="15" spans="2:2" s="206" customFormat="1" ht="14.4">
      <c r="B15" s="908" t="s">
        <v>2537</v>
      </c>
    </row>
    <row r="16" spans="2:2" s="206" customFormat="1" ht="14.4">
      <c r="B16" s="908" t="s">
        <v>2560</v>
      </c>
    </row>
    <row r="17" spans="2:2" s="206" customFormat="1" ht="14.4">
      <c r="B17" s="908" t="s">
        <v>2707</v>
      </c>
    </row>
    <row r="18" spans="2:2" s="206" customFormat="1" ht="14.4">
      <c r="B18" s="908" t="s">
        <v>2591</v>
      </c>
    </row>
    <row r="19" spans="2:2" s="206" customFormat="1" ht="14.4">
      <c r="B19" s="908" t="s">
        <v>2595</v>
      </c>
    </row>
    <row r="20" spans="2:2" s="206" customFormat="1" ht="14.4">
      <c r="B20" s="908" t="s">
        <v>2596</v>
      </c>
    </row>
    <row r="21" spans="2:2" s="206" customFormat="1" ht="14.4">
      <c r="B21" s="908" t="s">
        <v>2597</v>
      </c>
    </row>
    <row r="22" spans="2:2" s="206" customFormat="1" ht="14.4">
      <c r="B22" s="908" t="s">
        <v>2616</v>
      </c>
    </row>
    <row r="23" spans="2:2" s="206" customFormat="1" ht="14.4">
      <c r="B23" s="908" t="s">
        <v>2617</v>
      </c>
    </row>
    <row r="24" spans="2:2" s="206" customFormat="1" ht="14.4">
      <c r="B24" s="908" t="s">
        <v>2627</v>
      </c>
    </row>
    <row r="25" spans="2:2" s="206" customFormat="1" ht="14.4">
      <c r="B25" s="908" t="s">
        <v>2628</v>
      </c>
    </row>
    <row r="26" spans="2:2" s="206" customFormat="1" ht="14.4">
      <c r="B26" s="908" t="s">
        <v>2672</v>
      </c>
    </row>
    <row r="27" spans="2:2" s="206" customFormat="1" ht="14.4">
      <c r="B27" s="908" t="s">
        <v>2726</v>
      </c>
    </row>
    <row r="28" spans="2:2" s="206" customFormat="1" ht="14.4">
      <c r="B28" s="908" t="s">
        <v>2754</v>
      </c>
    </row>
    <row r="29" spans="2:2" s="206" customFormat="1" ht="14.4">
      <c r="B29" s="908" t="s">
        <v>2755</v>
      </c>
    </row>
    <row r="30" spans="2:2" s="206" customFormat="1" ht="14.4">
      <c r="B30" s="908" t="s">
        <v>2705</v>
      </c>
    </row>
    <row r="31" spans="2:2" s="206" customFormat="1" ht="14.4"/>
    <row r="32" spans="2:2" s="206" customFormat="1" ht="14.4"/>
  </sheetData>
  <hyperlinks>
    <hyperlink ref="B4" location="'1'!A1" display="Annexe 1 - Liste des contrats pétroliers dans le secteur Extractif" xr:uid="{5F880058-F885-41F2-8AFB-68FEA48B63B9}"/>
    <hyperlink ref="B5" location="'2'!A1" display="Annexe 2 - Lettre d'affirmation de la DGTP" xr:uid="{0249BB84-CB6C-4B5D-BA42-4ED9BF04D644}"/>
    <hyperlink ref="B6" location="'3'!A1" display="Annexe 3 - Octrois miniers en 2022" xr:uid="{E9D57C67-ABB5-4576-BA6E-E19FB1BE4CCE}"/>
    <hyperlink ref="B7" location="'4'!A1" display="Annexe 4 - Lettre d'affirmation de la DGTM" xr:uid="{680E5C2B-AB87-4C75-9DF5-DAED002FCFFB}"/>
    <hyperlink ref="B8" location="'5'!A1" display="Annexe 5 - Cadastre Pétrolier" xr:uid="{68F0CFE5-A923-43E4-82D6-BB7A1FB00108}"/>
    <hyperlink ref="B9" location="'6'!A1" display="Annexe 6 - Cadastre minier" xr:uid="{73B84D01-BC8B-4D0D-A87B-A80A393CA754}"/>
    <hyperlink ref="B10" location="'6'!A1" display="Annexe 7 - Modèle des formulaires de déclaration - BE" xr:uid="{7A5E0D13-790B-490B-9CDF-EC263C91FCED}"/>
    <hyperlink ref="B11" location="'8'!A1" display="Annexe 8 - Structure du Capital et propriété réelle des sociétés extractives du périmètre" xr:uid="{0739D27C-70A4-441D-A56B-CCAAF9F33735}"/>
    <hyperlink ref="B12" location="'9'!A1" display="Annexe 9 - détails des exportations pétrolières en 2022" xr:uid="{153E9619-F9D8-40C8-8880-FC979F1CA4F3}"/>
    <hyperlink ref="B13" location="'10'!A1" display="Annexe 10 - Nomenclatures des flux" xr:uid="{E73525C3-AFEB-44EB-8D90-240F9E7CCA3F}"/>
    <hyperlink ref="B14" location="'11'!A1" display="Annexe 11 - Liste des sociétés du périmètre" xr:uid="{3008D553-08F2-4CB2-BB9C-DC4A5F72304C}"/>
    <hyperlink ref="B15" location="'12'!A1" display="Annexe 12 - Modèle des formulaires de déclaration " xr:uid="{2D39FFF7-67D4-4DBF-8D96-38D78C28036F}"/>
    <hyperlink ref="B16" location="'13'!A1" display="Annexe 13 - Partage de production - 2022" xr:uid="{F2EA0493-211D-4BFA-8073-CA3D0767BBC9}"/>
    <hyperlink ref="B17" location="'14'!A1" display="Annexe 14 - Détails des enlèvements en 2022" xr:uid="{07194C07-A6B3-4BE7-9F59-7ABDC77C7049}"/>
    <hyperlink ref="B18" location="'15'!A1" display="Annexe 15 - Détail des volumes commercialisés " xr:uid="{ACAC0A5C-2839-44F3-90C0-22E12BFE65F3}"/>
    <hyperlink ref="B19" location="'16'!A1" display="Annexe 16 - Détail des recouvrements" xr:uid="{20E4F60F-CDE8-44FF-9683-9F55606CCADF}"/>
    <hyperlink ref="B20" location="'17'!A1" display="Annexe 17 - suivi de la conformité des entités déclarantes aux procédures d’assurance" xr:uid="{BC79BB95-4374-4E5E-AAC3-2076CFED10B2}"/>
    <hyperlink ref="B21" location="'18'!A1" display="Annexe 18 - Suivi de soumission de formulaire de déclaration" xr:uid="{27A3EC28-04C5-42D9-B0DA-8C762F38C981}"/>
    <hyperlink ref="B22" location="'19'!A1" display="Annexe 19 - Exhaustivité et fiabilité des données - Entités Perceptrices" xr:uid="{EBE94512-0745-4D3C-8968-8648670CB4F6}"/>
    <hyperlink ref="B23" location="'20'!A1" display="Annexe 20 - Exhaustivité et fiabilité des données - Entreprises Extractives" xr:uid="{D78D5B9C-0C34-4BB4-BBEE-1E49B2E98F65}"/>
    <hyperlink ref="B24" location="'21'!A1" display="Annexe 21 - Paiements sociaux Obligatoires" xr:uid="{CD6C8C35-0B7F-4239-983A-04F39FA4260F}"/>
    <hyperlink ref="B25" location="'22'!A1" display="Annexe 22 - Paiements sociaux Volontaires" xr:uid="{7E20D5DD-80E9-4501-B455-C3D8872A3CD2}"/>
    <hyperlink ref="B26" location="'23'!A1" display="Annexe 23 - Emploi" xr:uid="{B79E0F05-A460-4CB8-9651-26D8397796B4}"/>
    <hyperlink ref="B27" location="'24'!A1" display="Annexe 24 - Contenu Local" xr:uid="{5CFE5AEF-46EE-481A-9AD9-E8927A1A0627}"/>
    <hyperlink ref="B28" location="'25'!A1" display="Annexe 25 - Détail des revenus globaux" xr:uid="{C9BD2B86-2375-4183-BC9E-AE1D5ED71FC8}"/>
    <hyperlink ref="B29" location="'26'!A1" display="Annexe 26 - Détail des revenus globaux par projet" xr:uid="{E0EA87E6-B9F2-4992-B0D9-6965A7279E24}"/>
    <hyperlink ref="B30" location="'27'!A1" display="Annexe 27 - Détail des revenus budgétaires" xr:uid="{964F2012-113D-4A1F-9A4B-6C33FEBC7D5C}"/>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BAA6D-9F44-47A8-B4CA-E09B52A0610A}">
  <sheetPr codeName="Feuil11"/>
  <dimension ref="A2:S135"/>
  <sheetViews>
    <sheetView workbookViewId="0">
      <pane ySplit="5" topLeftCell="A6" activePane="bottomLeft" state="frozen"/>
      <selection pane="bottomLeft"/>
    </sheetView>
  </sheetViews>
  <sheetFormatPr baseColWidth="10" defaultRowHeight="12"/>
  <cols>
    <col min="1" max="1" width="14.33203125" style="49" bestFit="1" customWidth="1"/>
    <col min="2" max="2" width="9.109375" style="49" bestFit="1" customWidth="1"/>
    <col min="3" max="3" width="7.33203125" style="49" bestFit="1" customWidth="1"/>
    <col min="4" max="4" width="10" style="49" bestFit="1" customWidth="1"/>
    <col min="5" max="5" width="15.21875" style="49" bestFit="1" customWidth="1"/>
    <col min="6" max="6" width="10.88671875" style="49" bestFit="1" customWidth="1"/>
    <col min="7" max="7" width="12.21875" style="49" bestFit="1" customWidth="1"/>
    <col min="8" max="8" width="8.44140625" style="49" bestFit="1" customWidth="1"/>
    <col min="9" max="9" width="8.6640625" style="49" bestFit="1" customWidth="1"/>
    <col min="10" max="10" width="11.33203125" style="49" bestFit="1" customWidth="1"/>
    <col min="11" max="11" width="11.44140625" style="49" bestFit="1" customWidth="1"/>
    <col min="12" max="12" width="5.6640625" style="49" bestFit="1" customWidth="1"/>
    <col min="13" max="13" width="14.44140625" style="49" bestFit="1" customWidth="1"/>
    <col min="14" max="14" width="20" style="49" bestFit="1" customWidth="1"/>
    <col min="15" max="15" width="9.109375" style="49" bestFit="1" customWidth="1"/>
    <col min="16" max="16" width="17.6640625" style="49" bestFit="1" customWidth="1"/>
    <col min="17" max="17" width="21.44140625" style="49" bestFit="1" customWidth="1"/>
    <col min="18" max="18" width="5" style="49" bestFit="1" customWidth="1"/>
    <col min="19" max="19" width="18.109375" style="49" bestFit="1" customWidth="1"/>
    <col min="20" max="16384" width="11.5546875" style="49"/>
  </cols>
  <sheetData>
    <row r="2" spans="1:19" ht="16.2">
      <c r="A2" s="909" t="s">
        <v>2710</v>
      </c>
    </row>
    <row r="3" spans="1:19" ht="28.8">
      <c r="A3" s="746" t="s">
        <v>2431</v>
      </c>
    </row>
    <row r="5" spans="1:19" ht="36.6" thickBot="1">
      <c r="A5" s="765" t="s">
        <v>2170</v>
      </c>
      <c r="B5" s="765" t="s">
        <v>2171</v>
      </c>
      <c r="C5" s="765" t="s">
        <v>2172</v>
      </c>
      <c r="D5" s="765" t="s">
        <v>2173</v>
      </c>
      <c r="E5" s="765" t="s">
        <v>2174</v>
      </c>
      <c r="F5" s="765" t="s">
        <v>2175</v>
      </c>
      <c r="G5" s="765" t="s">
        <v>1556</v>
      </c>
      <c r="H5" s="765" t="s">
        <v>2176</v>
      </c>
      <c r="I5" s="765" t="s">
        <v>2177</v>
      </c>
      <c r="J5" s="765" t="s">
        <v>2178</v>
      </c>
      <c r="K5" s="765" t="s">
        <v>2179</v>
      </c>
      <c r="L5" s="765" t="s">
        <v>2180</v>
      </c>
      <c r="M5" s="765" t="s">
        <v>1577</v>
      </c>
      <c r="N5" s="765" t="s">
        <v>2181</v>
      </c>
      <c r="O5" s="765" t="s">
        <v>2429</v>
      </c>
      <c r="P5" s="765" t="s">
        <v>2182</v>
      </c>
      <c r="Q5" s="765" t="s">
        <v>2183</v>
      </c>
      <c r="R5" s="765" t="s">
        <v>1564</v>
      </c>
      <c r="S5" s="765" t="s">
        <v>2184</v>
      </c>
    </row>
    <row r="6" spans="1:19">
      <c r="A6" s="917" t="s">
        <v>2185</v>
      </c>
      <c r="B6" s="917" t="s">
        <v>2186</v>
      </c>
      <c r="C6" s="924" t="s">
        <v>2187</v>
      </c>
      <c r="D6" s="924" t="s">
        <v>2188</v>
      </c>
      <c r="E6" s="924" t="s">
        <v>2189</v>
      </c>
      <c r="F6" s="925" t="s">
        <v>2190</v>
      </c>
      <c r="G6" s="959">
        <v>378244.47</v>
      </c>
      <c r="H6" s="959" t="s">
        <v>445</v>
      </c>
      <c r="I6" s="924" t="s">
        <v>2191</v>
      </c>
      <c r="J6" s="959">
        <v>31.8</v>
      </c>
      <c r="K6" s="959">
        <v>80.8</v>
      </c>
      <c r="L6" s="924"/>
      <c r="M6" s="959">
        <v>30562153.175999995</v>
      </c>
      <c r="N6" s="924" t="s">
        <v>2187</v>
      </c>
      <c r="O6" s="924" t="s">
        <v>2187</v>
      </c>
      <c r="P6" s="959">
        <v>17718010995.794708</v>
      </c>
      <c r="Q6" s="924" t="s">
        <v>2187</v>
      </c>
      <c r="R6" s="924"/>
      <c r="S6" s="924" t="s">
        <v>2192</v>
      </c>
    </row>
    <row r="7" spans="1:19">
      <c r="A7" s="184" t="s">
        <v>2185</v>
      </c>
      <c r="B7" s="184" t="s">
        <v>2186</v>
      </c>
      <c r="C7" s="180" t="s">
        <v>2187</v>
      </c>
      <c r="D7" s="180" t="s">
        <v>2188</v>
      </c>
      <c r="E7" s="180" t="s">
        <v>2193</v>
      </c>
      <c r="F7" s="181" t="s">
        <v>2190</v>
      </c>
      <c r="G7" s="766">
        <v>96898.559999999998</v>
      </c>
      <c r="H7" s="766" t="s">
        <v>445</v>
      </c>
      <c r="I7" s="180" t="s">
        <v>2191</v>
      </c>
      <c r="J7" s="766">
        <v>31.8</v>
      </c>
      <c r="K7" s="766">
        <v>80.8</v>
      </c>
      <c r="L7" s="180"/>
      <c r="M7" s="766">
        <v>7829403.6479999991</v>
      </c>
      <c r="N7" s="180" t="s">
        <v>2187</v>
      </c>
      <c r="O7" s="180" t="s">
        <v>2187</v>
      </c>
      <c r="P7" s="766">
        <v>4538994982.6805754</v>
      </c>
      <c r="Q7" s="180" t="s">
        <v>2187</v>
      </c>
      <c r="R7" s="180"/>
      <c r="S7" s="180" t="s">
        <v>2192</v>
      </c>
    </row>
    <row r="8" spans="1:19">
      <c r="A8" s="917" t="s">
        <v>2185</v>
      </c>
      <c r="B8" s="917" t="s">
        <v>2186</v>
      </c>
      <c r="C8" s="924" t="s">
        <v>2187</v>
      </c>
      <c r="D8" s="924" t="s">
        <v>2188</v>
      </c>
      <c r="E8" s="924" t="s">
        <v>2194</v>
      </c>
      <c r="F8" s="925" t="s">
        <v>2190</v>
      </c>
      <c r="G8" s="959">
        <v>378244.47</v>
      </c>
      <c r="H8" s="959" t="s">
        <v>445</v>
      </c>
      <c r="I8" s="924" t="s">
        <v>2191</v>
      </c>
      <c r="J8" s="959">
        <v>31.8</v>
      </c>
      <c r="K8" s="959">
        <v>80.8</v>
      </c>
      <c r="L8" s="924"/>
      <c r="M8" s="959">
        <v>30562153.175999995</v>
      </c>
      <c r="N8" s="924" t="s">
        <v>2195</v>
      </c>
      <c r="O8" s="924" t="s">
        <v>2195</v>
      </c>
      <c r="P8" s="959">
        <v>17718010995.794708</v>
      </c>
      <c r="Q8" s="924" t="s">
        <v>2195</v>
      </c>
      <c r="R8" s="924"/>
      <c r="S8" s="924" t="s">
        <v>2192</v>
      </c>
    </row>
    <row r="9" spans="1:19">
      <c r="A9" s="184" t="s">
        <v>2185</v>
      </c>
      <c r="B9" s="184" t="s">
        <v>2186</v>
      </c>
      <c r="C9" s="180" t="s">
        <v>2187</v>
      </c>
      <c r="D9" s="180" t="s">
        <v>2188</v>
      </c>
      <c r="E9" s="180" t="s">
        <v>2196</v>
      </c>
      <c r="F9" s="181" t="s">
        <v>2190</v>
      </c>
      <c r="G9" s="766">
        <v>96898.559999999998</v>
      </c>
      <c r="H9" s="766" t="s">
        <v>445</v>
      </c>
      <c r="I9" s="180" t="s">
        <v>2191</v>
      </c>
      <c r="J9" s="766">
        <v>31.8</v>
      </c>
      <c r="K9" s="766">
        <v>80.8</v>
      </c>
      <c r="L9" s="180"/>
      <c r="M9" s="766">
        <v>7829403.6479999991</v>
      </c>
      <c r="N9" s="180" t="s">
        <v>2195</v>
      </c>
      <c r="O9" s="180" t="s">
        <v>2195</v>
      </c>
      <c r="P9" s="766">
        <v>4538994982.6805754</v>
      </c>
      <c r="Q9" s="180" t="s">
        <v>2195</v>
      </c>
      <c r="R9" s="180"/>
      <c r="S9" s="180" t="s">
        <v>2192</v>
      </c>
    </row>
    <row r="10" spans="1:19">
      <c r="A10" s="917" t="s">
        <v>2185</v>
      </c>
      <c r="B10" s="917" t="s">
        <v>2186</v>
      </c>
      <c r="C10" s="924" t="s">
        <v>2187</v>
      </c>
      <c r="D10" s="924" t="s">
        <v>2197</v>
      </c>
      <c r="E10" s="924" t="s">
        <v>2198</v>
      </c>
      <c r="F10" s="925" t="s">
        <v>2199</v>
      </c>
      <c r="G10" s="959">
        <v>474576.43</v>
      </c>
      <c r="H10" s="959" t="s">
        <v>445</v>
      </c>
      <c r="I10" s="924" t="s">
        <v>2191</v>
      </c>
      <c r="J10" s="959">
        <v>31.2</v>
      </c>
      <c r="K10" s="959">
        <v>84.67</v>
      </c>
      <c r="L10" s="924"/>
      <c r="M10" s="959">
        <v>40182386.328100003</v>
      </c>
      <c r="N10" s="924" t="s">
        <v>2187</v>
      </c>
      <c r="O10" s="924" t="s">
        <v>2187</v>
      </c>
      <c r="P10" s="959">
        <v>22987057381.943512</v>
      </c>
      <c r="Q10" s="924" t="s">
        <v>2200</v>
      </c>
      <c r="R10" s="924"/>
      <c r="S10" s="924" t="s">
        <v>2201</v>
      </c>
    </row>
    <row r="11" spans="1:19">
      <c r="A11" s="184" t="s">
        <v>2185</v>
      </c>
      <c r="B11" s="184" t="s">
        <v>2186</v>
      </c>
      <c r="C11" s="180" t="s">
        <v>2187</v>
      </c>
      <c r="D11" s="180" t="s">
        <v>2197</v>
      </c>
      <c r="E11" s="180" t="s">
        <v>2202</v>
      </c>
      <c r="F11" s="181" t="s">
        <v>2199</v>
      </c>
      <c r="G11" s="766">
        <v>474576.43</v>
      </c>
      <c r="H11" s="766" t="s">
        <v>445</v>
      </c>
      <c r="I11" s="180" t="s">
        <v>2191</v>
      </c>
      <c r="J11" s="766">
        <v>31.2</v>
      </c>
      <c r="K11" s="766">
        <v>84.67</v>
      </c>
      <c r="L11" s="180"/>
      <c r="M11" s="766">
        <v>40182386.328100003</v>
      </c>
      <c r="N11" s="180" t="s">
        <v>2195</v>
      </c>
      <c r="O11" s="180" t="s">
        <v>2195</v>
      </c>
      <c r="P11" s="766">
        <v>22987057381.943512</v>
      </c>
      <c r="Q11" s="180" t="s">
        <v>2200</v>
      </c>
      <c r="R11" s="180"/>
      <c r="S11" s="180" t="s">
        <v>2201</v>
      </c>
    </row>
    <row r="12" spans="1:19">
      <c r="A12" s="917" t="s">
        <v>2185</v>
      </c>
      <c r="B12" s="917" t="s">
        <v>2186</v>
      </c>
      <c r="C12" s="924" t="s">
        <v>2187</v>
      </c>
      <c r="D12" s="924" t="s">
        <v>2203</v>
      </c>
      <c r="E12" s="924" t="s">
        <v>2204</v>
      </c>
      <c r="F12" s="925" t="s">
        <v>2205</v>
      </c>
      <c r="G12" s="959">
        <v>499104.91</v>
      </c>
      <c r="H12" s="959" t="s">
        <v>445</v>
      </c>
      <c r="I12" s="924" t="s">
        <v>2191</v>
      </c>
      <c r="J12" s="959">
        <v>31.2</v>
      </c>
      <c r="K12" s="959">
        <v>84.67</v>
      </c>
      <c r="L12" s="924"/>
      <c r="M12" s="959">
        <v>42259212.729699999</v>
      </c>
      <c r="N12" s="924" t="s">
        <v>2187</v>
      </c>
      <c r="O12" s="924" t="s">
        <v>2187</v>
      </c>
      <c r="P12" s="959">
        <v>24175143307.854019</v>
      </c>
      <c r="Q12" s="924" t="s">
        <v>2187</v>
      </c>
      <c r="R12" s="924"/>
      <c r="S12" s="924" t="s">
        <v>2201</v>
      </c>
    </row>
    <row r="13" spans="1:19">
      <c r="A13" s="184" t="s">
        <v>2185</v>
      </c>
      <c r="B13" s="184" t="s">
        <v>2186</v>
      </c>
      <c r="C13" s="180" t="s">
        <v>2187</v>
      </c>
      <c r="D13" s="180" t="s">
        <v>2203</v>
      </c>
      <c r="E13" s="180" t="s">
        <v>2206</v>
      </c>
      <c r="F13" s="181" t="s">
        <v>2205</v>
      </c>
      <c r="G13" s="766">
        <v>499104.91</v>
      </c>
      <c r="H13" s="766" t="s">
        <v>445</v>
      </c>
      <c r="I13" s="180" t="s">
        <v>2191</v>
      </c>
      <c r="J13" s="766">
        <v>31.2</v>
      </c>
      <c r="K13" s="766">
        <v>84.67</v>
      </c>
      <c r="L13" s="180"/>
      <c r="M13" s="766">
        <v>42259212.729699999</v>
      </c>
      <c r="N13" s="180" t="s">
        <v>2195</v>
      </c>
      <c r="O13" s="180" t="s">
        <v>2195</v>
      </c>
      <c r="P13" s="766">
        <v>24175143307.854019</v>
      </c>
      <c r="Q13" s="180" t="s">
        <v>2187</v>
      </c>
      <c r="R13" s="180"/>
      <c r="S13" s="180" t="s">
        <v>2201</v>
      </c>
    </row>
    <row r="14" spans="1:19">
      <c r="A14" s="917" t="s">
        <v>2185</v>
      </c>
      <c r="B14" s="917" t="s">
        <v>2186</v>
      </c>
      <c r="C14" s="924" t="s">
        <v>2187</v>
      </c>
      <c r="D14" s="924" t="s">
        <v>2207</v>
      </c>
      <c r="E14" s="924" t="s">
        <v>2208</v>
      </c>
      <c r="F14" s="925" t="s">
        <v>2209</v>
      </c>
      <c r="G14" s="959">
        <v>376115.29</v>
      </c>
      <c r="H14" s="959" t="s">
        <v>445</v>
      </c>
      <c r="I14" s="924" t="s">
        <v>2191</v>
      </c>
      <c r="J14" s="959">
        <v>30.9</v>
      </c>
      <c r="K14" s="959">
        <v>91.41</v>
      </c>
      <c r="L14" s="924"/>
      <c r="M14" s="959">
        <v>34380698.6589</v>
      </c>
      <c r="N14" s="924" t="s">
        <v>2187</v>
      </c>
      <c r="O14" s="924" t="s">
        <v>2187</v>
      </c>
      <c r="P14" s="959">
        <v>19791352325.091763</v>
      </c>
      <c r="Q14" s="924" t="s">
        <v>2200</v>
      </c>
      <c r="R14" s="924"/>
      <c r="S14" s="924" t="s">
        <v>2210</v>
      </c>
    </row>
    <row r="15" spans="1:19">
      <c r="A15" s="184" t="s">
        <v>2185</v>
      </c>
      <c r="B15" s="184" t="s">
        <v>2186</v>
      </c>
      <c r="C15" s="180" t="s">
        <v>2187</v>
      </c>
      <c r="D15" s="180" t="s">
        <v>2207</v>
      </c>
      <c r="E15" s="180" t="s">
        <v>2211</v>
      </c>
      <c r="F15" s="181" t="s">
        <v>2209</v>
      </c>
      <c r="G15" s="766">
        <v>98924.07</v>
      </c>
      <c r="H15" s="766" t="s">
        <v>445</v>
      </c>
      <c r="I15" s="180" t="s">
        <v>2191</v>
      </c>
      <c r="J15" s="766">
        <v>30.9</v>
      </c>
      <c r="K15" s="766">
        <v>91.41</v>
      </c>
      <c r="L15" s="180"/>
      <c r="M15" s="766">
        <v>9042649.2387000006</v>
      </c>
      <c r="N15" s="180" t="s">
        <v>2187</v>
      </c>
      <c r="O15" s="180" t="s">
        <v>2187</v>
      </c>
      <c r="P15" s="766">
        <v>5205428162.2053719</v>
      </c>
      <c r="Q15" s="180" t="s">
        <v>2200</v>
      </c>
      <c r="R15" s="180"/>
      <c r="S15" s="180" t="s">
        <v>2210</v>
      </c>
    </row>
    <row r="16" spans="1:19">
      <c r="A16" s="917" t="s">
        <v>2185</v>
      </c>
      <c r="B16" s="917" t="s">
        <v>2186</v>
      </c>
      <c r="C16" s="924" t="s">
        <v>2187</v>
      </c>
      <c r="D16" s="924" t="s">
        <v>2207</v>
      </c>
      <c r="E16" s="924" t="s">
        <v>2212</v>
      </c>
      <c r="F16" s="925" t="s">
        <v>2209</v>
      </c>
      <c r="G16" s="959">
        <v>376115.29</v>
      </c>
      <c r="H16" s="959" t="s">
        <v>445</v>
      </c>
      <c r="I16" s="924" t="s">
        <v>2191</v>
      </c>
      <c r="J16" s="959">
        <v>30.9</v>
      </c>
      <c r="K16" s="959">
        <v>91.41</v>
      </c>
      <c r="L16" s="924"/>
      <c r="M16" s="959">
        <v>34380698.6589</v>
      </c>
      <c r="N16" s="924" t="s">
        <v>2195</v>
      </c>
      <c r="O16" s="924" t="s">
        <v>2195</v>
      </c>
      <c r="P16" s="959">
        <v>19791352325.091763</v>
      </c>
      <c r="Q16" s="924" t="s">
        <v>2200</v>
      </c>
      <c r="R16" s="924"/>
      <c r="S16" s="924" t="s">
        <v>2210</v>
      </c>
    </row>
    <row r="17" spans="1:19">
      <c r="A17" s="184" t="s">
        <v>2185</v>
      </c>
      <c r="B17" s="184" t="s">
        <v>2186</v>
      </c>
      <c r="C17" s="180" t="s">
        <v>2187</v>
      </c>
      <c r="D17" s="180" t="s">
        <v>2207</v>
      </c>
      <c r="E17" s="180" t="s">
        <v>2213</v>
      </c>
      <c r="F17" s="181" t="s">
        <v>2209</v>
      </c>
      <c r="G17" s="766">
        <v>98924.07</v>
      </c>
      <c r="H17" s="766" t="s">
        <v>445</v>
      </c>
      <c r="I17" s="180" t="s">
        <v>2191</v>
      </c>
      <c r="J17" s="766">
        <v>30.9</v>
      </c>
      <c r="K17" s="766">
        <v>91.41</v>
      </c>
      <c r="L17" s="180"/>
      <c r="M17" s="766">
        <v>9042649.2387000006</v>
      </c>
      <c r="N17" s="180" t="s">
        <v>2195</v>
      </c>
      <c r="O17" s="180" t="s">
        <v>2195</v>
      </c>
      <c r="P17" s="766">
        <v>5205428162.2053719</v>
      </c>
      <c r="Q17" s="180" t="s">
        <v>2200</v>
      </c>
      <c r="R17" s="180"/>
      <c r="S17" s="180" t="s">
        <v>2210</v>
      </c>
    </row>
    <row r="18" spans="1:19">
      <c r="A18" s="917" t="s">
        <v>2185</v>
      </c>
      <c r="B18" s="917" t="s">
        <v>2186</v>
      </c>
      <c r="C18" s="924" t="s">
        <v>2187</v>
      </c>
      <c r="D18" s="924" t="s">
        <v>2214</v>
      </c>
      <c r="E18" s="924" t="s">
        <v>2215</v>
      </c>
      <c r="F18" s="925" t="s">
        <v>2216</v>
      </c>
      <c r="G18" s="959">
        <v>497927.36</v>
      </c>
      <c r="H18" s="959" t="s">
        <v>445</v>
      </c>
      <c r="I18" s="924" t="s">
        <v>2191</v>
      </c>
      <c r="J18" s="959">
        <v>30</v>
      </c>
      <c r="K18" s="959">
        <v>92.97</v>
      </c>
      <c r="L18" s="924"/>
      <c r="M18" s="959">
        <v>46292306.659199998</v>
      </c>
      <c r="N18" s="924" t="s">
        <v>2187</v>
      </c>
      <c r="O18" s="924" t="s">
        <v>2187</v>
      </c>
      <c r="P18" s="959">
        <v>26756906956.710941</v>
      </c>
      <c r="Q18" s="924" t="s">
        <v>2187</v>
      </c>
      <c r="R18" s="924"/>
      <c r="S18" s="924" t="s">
        <v>2217</v>
      </c>
    </row>
    <row r="19" spans="1:19">
      <c r="A19" s="184" t="s">
        <v>2185</v>
      </c>
      <c r="B19" s="184" t="s">
        <v>2186</v>
      </c>
      <c r="C19" s="180" t="s">
        <v>2187</v>
      </c>
      <c r="D19" s="180" t="s">
        <v>2214</v>
      </c>
      <c r="E19" s="180" t="s">
        <v>2218</v>
      </c>
      <c r="F19" s="181" t="s">
        <v>2216</v>
      </c>
      <c r="G19" s="766">
        <v>497927.36</v>
      </c>
      <c r="H19" s="766" t="s">
        <v>445</v>
      </c>
      <c r="I19" s="180" t="s">
        <v>2191</v>
      </c>
      <c r="J19" s="766">
        <v>30</v>
      </c>
      <c r="K19" s="766">
        <v>92.97</v>
      </c>
      <c r="L19" s="180"/>
      <c r="M19" s="766">
        <v>46292306.659199998</v>
      </c>
      <c r="N19" s="180" t="s">
        <v>2195</v>
      </c>
      <c r="O19" s="180" t="s">
        <v>2195</v>
      </c>
      <c r="P19" s="766">
        <v>26756906956.710941</v>
      </c>
      <c r="Q19" s="180" t="s">
        <v>2187</v>
      </c>
      <c r="R19" s="180"/>
      <c r="S19" s="180" t="s">
        <v>2217</v>
      </c>
    </row>
    <row r="20" spans="1:19">
      <c r="A20" s="917" t="s">
        <v>2185</v>
      </c>
      <c r="B20" s="917" t="s">
        <v>2186</v>
      </c>
      <c r="C20" s="924" t="s">
        <v>2187</v>
      </c>
      <c r="D20" s="924" t="s">
        <v>2219</v>
      </c>
      <c r="E20" s="924" t="s">
        <v>2220</v>
      </c>
      <c r="F20" s="925" t="s">
        <v>2221</v>
      </c>
      <c r="G20" s="959">
        <v>447793.78</v>
      </c>
      <c r="H20" s="959" t="s">
        <v>445</v>
      </c>
      <c r="I20" s="924" t="s">
        <v>2191</v>
      </c>
      <c r="J20" s="959">
        <v>29.8</v>
      </c>
      <c r="K20" s="959">
        <v>97.93</v>
      </c>
      <c r="L20" s="924"/>
      <c r="M20" s="959">
        <v>43852444.875400007</v>
      </c>
      <c r="N20" s="924" t="s">
        <v>2187</v>
      </c>
      <c r="O20" s="924" t="s">
        <v>2187</v>
      </c>
      <c r="P20" s="959">
        <v>25699549909.448673</v>
      </c>
      <c r="Q20" s="924" t="s">
        <v>2200</v>
      </c>
      <c r="R20" s="924"/>
      <c r="S20" s="924" t="s">
        <v>2222</v>
      </c>
    </row>
    <row r="21" spans="1:19">
      <c r="A21" s="184" t="s">
        <v>2185</v>
      </c>
      <c r="B21" s="184" t="s">
        <v>2186</v>
      </c>
      <c r="C21" s="180" t="s">
        <v>2187</v>
      </c>
      <c r="D21" s="180" t="s">
        <v>2219</v>
      </c>
      <c r="E21" s="180" t="s">
        <v>2223</v>
      </c>
      <c r="F21" s="181" t="s">
        <v>2221</v>
      </c>
      <c r="G21" s="766">
        <v>447793.77</v>
      </c>
      <c r="H21" s="766" t="s">
        <v>445</v>
      </c>
      <c r="I21" s="180" t="s">
        <v>2191</v>
      </c>
      <c r="J21" s="766">
        <v>29.8</v>
      </c>
      <c r="K21" s="766">
        <v>97.93</v>
      </c>
      <c r="L21" s="180"/>
      <c r="M21" s="766">
        <v>43852443.896100007</v>
      </c>
      <c r="N21" s="180" t="s">
        <v>2195</v>
      </c>
      <c r="O21" s="180" t="s">
        <v>2195</v>
      </c>
      <c r="P21" s="766">
        <v>25699549335.533829</v>
      </c>
      <c r="Q21" s="180" t="s">
        <v>2200</v>
      </c>
      <c r="R21" s="180"/>
      <c r="S21" s="180" t="s">
        <v>2222</v>
      </c>
    </row>
    <row r="22" spans="1:19">
      <c r="A22" s="917" t="s">
        <v>2185</v>
      </c>
      <c r="B22" s="917" t="s">
        <v>2186</v>
      </c>
      <c r="C22" s="924" t="s">
        <v>2187</v>
      </c>
      <c r="D22" s="924" t="s">
        <v>2224</v>
      </c>
      <c r="E22" s="924" t="s">
        <v>2225</v>
      </c>
      <c r="F22" s="925" t="s">
        <v>2226</v>
      </c>
      <c r="G22" s="959">
        <v>381752.61</v>
      </c>
      <c r="H22" s="959" t="s">
        <v>445</v>
      </c>
      <c r="I22" s="924" t="s">
        <v>2191</v>
      </c>
      <c r="J22" s="959">
        <v>30.2</v>
      </c>
      <c r="K22" s="959">
        <v>112.67</v>
      </c>
      <c r="L22" s="924"/>
      <c r="M22" s="959">
        <v>43012066.568700001</v>
      </c>
      <c r="N22" s="924" t="s">
        <v>2187</v>
      </c>
      <c r="O22" s="924" t="s">
        <v>2187</v>
      </c>
      <c r="P22" s="959">
        <v>25858983457.302147</v>
      </c>
      <c r="Q22" s="924" t="s">
        <v>2187</v>
      </c>
      <c r="R22" s="924"/>
      <c r="S22" s="924" t="s">
        <v>2201</v>
      </c>
    </row>
    <row r="23" spans="1:19">
      <c r="A23" s="184" t="s">
        <v>2185</v>
      </c>
      <c r="B23" s="184" t="s">
        <v>2186</v>
      </c>
      <c r="C23" s="180" t="s">
        <v>2187</v>
      </c>
      <c r="D23" s="180" t="s">
        <v>2224</v>
      </c>
      <c r="E23" s="180" t="s">
        <v>2227</v>
      </c>
      <c r="F23" s="181" t="s">
        <v>2226</v>
      </c>
      <c r="G23" s="766">
        <v>113791</v>
      </c>
      <c r="H23" s="766" t="s">
        <v>445</v>
      </c>
      <c r="I23" s="180" t="s">
        <v>2191</v>
      </c>
      <c r="J23" s="766">
        <v>30.2</v>
      </c>
      <c r="K23" s="766">
        <v>112.67</v>
      </c>
      <c r="L23" s="180"/>
      <c r="M23" s="766">
        <v>12820831.970000001</v>
      </c>
      <c r="N23" s="180" t="s">
        <v>2187</v>
      </c>
      <c r="O23" s="180" t="s">
        <v>2187</v>
      </c>
      <c r="P23" s="766">
        <v>7707922642.85991</v>
      </c>
      <c r="Q23" s="180" t="s">
        <v>2187</v>
      </c>
      <c r="R23" s="180"/>
      <c r="S23" s="180" t="s">
        <v>2201</v>
      </c>
    </row>
    <row r="24" spans="1:19">
      <c r="A24" s="917" t="s">
        <v>2185</v>
      </c>
      <c r="B24" s="917" t="s">
        <v>2186</v>
      </c>
      <c r="C24" s="924" t="s">
        <v>2187</v>
      </c>
      <c r="D24" s="924" t="s">
        <v>2224</v>
      </c>
      <c r="E24" s="924" t="s">
        <v>2228</v>
      </c>
      <c r="F24" s="925" t="s">
        <v>2226</v>
      </c>
      <c r="G24" s="959">
        <v>381752.6</v>
      </c>
      <c r="H24" s="959" t="s">
        <v>445</v>
      </c>
      <c r="I24" s="924" t="s">
        <v>2191</v>
      </c>
      <c r="J24" s="959">
        <v>30.2</v>
      </c>
      <c r="K24" s="959">
        <v>112.67</v>
      </c>
      <c r="L24" s="924"/>
      <c r="M24" s="959">
        <v>43012065.442000002</v>
      </c>
      <c r="N24" s="924" t="s">
        <v>2195</v>
      </c>
      <c r="O24" s="924" t="s">
        <v>2195</v>
      </c>
      <c r="P24" s="959">
        <v>25858982779.926727</v>
      </c>
      <c r="Q24" s="924" t="s">
        <v>2195</v>
      </c>
      <c r="R24" s="924"/>
      <c r="S24" s="924" t="s">
        <v>2201</v>
      </c>
    </row>
    <row r="25" spans="1:19">
      <c r="A25" s="184" t="s">
        <v>2185</v>
      </c>
      <c r="B25" s="184" t="s">
        <v>2186</v>
      </c>
      <c r="C25" s="180" t="s">
        <v>2187</v>
      </c>
      <c r="D25" s="180" t="s">
        <v>2224</v>
      </c>
      <c r="E25" s="180" t="s">
        <v>2229</v>
      </c>
      <c r="F25" s="181" t="s">
        <v>2226</v>
      </c>
      <c r="G25" s="766">
        <v>113791</v>
      </c>
      <c r="H25" s="766" t="s">
        <v>445</v>
      </c>
      <c r="I25" s="180" t="s">
        <v>2191</v>
      </c>
      <c r="J25" s="766">
        <v>30.2</v>
      </c>
      <c r="K25" s="766">
        <v>112.67</v>
      </c>
      <c r="L25" s="180"/>
      <c r="M25" s="766">
        <v>12820831.970000001</v>
      </c>
      <c r="N25" s="180" t="s">
        <v>2195</v>
      </c>
      <c r="O25" s="180" t="s">
        <v>2195</v>
      </c>
      <c r="P25" s="766">
        <v>7707922642.85991</v>
      </c>
      <c r="Q25" s="180" t="s">
        <v>2195</v>
      </c>
      <c r="R25" s="180"/>
      <c r="S25" s="180" t="s">
        <v>2201</v>
      </c>
    </row>
    <row r="26" spans="1:19">
      <c r="A26" s="917" t="s">
        <v>2185</v>
      </c>
      <c r="B26" s="917" t="s">
        <v>2186</v>
      </c>
      <c r="C26" s="924" t="s">
        <v>2187</v>
      </c>
      <c r="D26" s="924" t="s">
        <v>2230</v>
      </c>
      <c r="E26" s="924" t="s">
        <v>2231</v>
      </c>
      <c r="F26" s="925" t="s">
        <v>2232</v>
      </c>
      <c r="G26" s="959">
        <v>474494.7</v>
      </c>
      <c r="H26" s="959" t="s">
        <v>445</v>
      </c>
      <c r="I26" s="924" t="s">
        <v>2191</v>
      </c>
      <c r="J26" s="959">
        <v>30.03</v>
      </c>
      <c r="K26" s="959">
        <v>120.65</v>
      </c>
      <c r="L26" s="924"/>
      <c r="M26" s="959">
        <v>57247785.555000007</v>
      </c>
      <c r="N26" s="924" t="s">
        <v>2187</v>
      </c>
      <c r="O26" s="924" t="s">
        <v>2187</v>
      </c>
      <c r="P26" s="959">
        <v>34193587081.931511</v>
      </c>
      <c r="Q26" s="924" t="s">
        <v>2233</v>
      </c>
      <c r="R26" s="924"/>
      <c r="S26" s="924" t="s">
        <v>2210</v>
      </c>
    </row>
    <row r="27" spans="1:19">
      <c r="A27" s="184" t="s">
        <v>2185</v>
      </c>
      <c r="B27" s="184" t="s">
        <v>2186</v>
      </c>
      <c r="C27" s="180" t="s">
        <v>2187</v>
      </c>
      <c r="D27" s="180" t="s">
        <v>2230</v>
      </c>
      <c r="E27" s="180" t="s">
        <v>2234</v>
      </c>
      <c r="F27" s="181" t="s">
        <v>2232</v>
      </c>
      <c r="G27" s="766">
        <v>474494.69</v>
      </c>
      <c r="H27" s="766" t="s">
        <v>445</v>
      </c>
      <c r="I27" s="180" t="s">
        <v>2191</v>
      </c>
      <c r="J27" s="766">
        <v>30.03</v>
      </c>
      <c r="K27" s="766">
        <v>120.65</v>
      </c>
      <c r="L27" s="180"/>
      <c r="M27" s="766">
        <v>57247784.348500006</v>
      </c>
      <c r="N27" s="180" t="s">
        <v>2235</v>
      </c>
      <c r="O27" s="180" t="s">
        <v>2195</v>
      </c>
      <c r="P27" s="766">
        <v>34193586361.299919</v>
      </c>
      <c r="Q27" s="180" t="s">
        <v>2233</v>
      </c>
      <c r="R27" s="180"/>
      <c r="S27" s="180" t="s">
        <v>2210</v>
      </c>
    </row>
    <row r="28" spans="1:19">
      <c r="A28" s="917" t="s">
        <v>2185</v>
      </c>
      <c r="B28" s="917" t="s">
        <v>2186</v>
      </c>
      <c r="C28" s="924" t="s">
        <v>2187</v>
      </c>
      <c r="D28" s="924" t="s">
        <v>2236</v>
      </c>
      <c r="E28" s="924" t="s">
        <v>2237</v>
      </c>
      <c r="F28" s="925" t="s">
        <v>2238</v>
      </c>
      <c r="G28" s="959">
        <v>499490.83</v>
      </c>
      <c r="H28" s="959" t="s">
        <v>445</v>
      </c>
      <c r="I28" s="924" t="s">
        <v>2191</v>
      </c>
      <c r="J28" s="959">
        <v>30.02</v>
      </c>
      <c r="K28" s="959">
        <v>107.67</v>
      </c>
      <c r="L28" s="924"/>
      <c r="M28" s="959">
        <v>53780177.666100003</v>
      </c>
      <c r="N28" s="924" t="s">
        <v>2187</v>
      </c>
      <c r="O28" s="924" t="s">
        <v>2187</v>
      </c>
      <c r="P28" s="959">
        <v>37296445651.085022</v>
      </c>
      <c r="Q28" s="924" t="s">
        <v>2187</v>
      </c>
      <c r="R28" s="924"/>
      <c r="S28" s="924" t="s">
        <v>2217</v>
      </c>
    </row>
    <row r="29" spans="1:19">
      <c r="A29" s="184" t="s">
        <v>2185</v>
      </c>
      <c r="B29" s="184" t="s">
        <v>2186</v>
      </c>
      <c r="C29" s="180" t="s">
        <v>2187</v>
      </c>
      <c r="D29" s="180" t="s">
        <v>2236</v>
      </c>
      <c r="E29" s="180" t="s">
        <v>2239</v>
      </c>
      <c r="F29" s="181" t="s">
        <v>2238</v>
      </c>
      <c r="G29" s="766">
        <v>499490.83</v>
      </c>
      <c r="H29" s="766" t="s">
        <v>445</v>
      </c>
      <c r="I29" s="180" t="s">
        <v>2191</v>
      </c>
      <c r="J29" s="766">
        <v>30.02</v>
      </c>
      <c r="K29" s="766">
        <v>107.67</v>
      </c>
      <c r="L29" s="180"/>
      <c r="M29" s="766">
        <v>53780177.666100003</v>
      </c>
      <c r="N29" s="180" t="s">
        <v>2195</v>
      </c>
      <c r="O29" s="180" t="s">
        <v>2195</v>
      </c>
      <c r="P29" s="766">
        <v>37296445651.085022</v>
      </c>
      <c r="Q29" s="180" t="s">
        <v>2195</v>
      </c>
      <c r="R29" s="180"/>
      <c r="S29" s="180" t="s">
        <v>2217</v>
      </c>
    </row>
    <row r="30" spans="1:19">
      <c r="A30" s="917" t="s">
        <v>2185</v>
      </c>
      <c r="B30" s="917" t="s">
        <v>2186</v>
      </c>
      <c r="C30" s="924" t="s">
        <v>2187</v>
      </c>
      <c r="D30" s="924" t="s">
        <v>2240</v>
      </c>
      <c r="E30" s="924" t="s">
        <v>2241</v>
      </c>
      <c r="F30" s="925">
        <v>44664</v>
      </c>
      <c r="G30" s="959">
        <v>400285.79</v>
      </c>
      <c r="H30" s="959" t="s">
        <v>445</v>
      </c>
      <c r="I30" s="924" t="s">
        <v>2191</v>
      </c>
      <c r="J30" s="959">
        <v>30.4</v>
      </c>
      <c r="K30" s="959">
        <v>104.64</v>
      </c>
      <c r="L30" s="924"/>
      <c r="M30" s="959">
        <v>41885905.0656</v>
      </c>
      <c r="N30" s="924" t="s">
        <v>2187</v>
      </c>
      <c r="O30" s="924" t="s">
        <v>2187</v>
      </c>
      <c r="P30" s="959">
        <v>25375025805.506332</v>
      </c>
      <c r="Q30" s="924" t="s">
        <v>2187</v>
      </c>
      <c r="R30" s="924"/>
      <c r="S30" s="924" t="s">
        <v>2201</v>
      </c>
    </row>
    <row r="31" spans="1:19">
      <c r="A31" s="184" t="s">
        <v>2185</v>
      </c>
      <c r="B31" s="184" t="s">
        <v>2186</v>
      </c>
      <c r="C31" s="180" t="s">
        <v>2187</v>
      </c>
      <c r="D31" s="180" t="s">
        <v>2240</v>
      </c>
      <c r="E31" s="180" t="s">
        <v>2242</v>
      </c>
      <c r="F31" s="181">
        <v>44664</v>
      </c>
      <c r="G31" s="766">
        <v>97367.57</v>
      </c>
      <c r="H31" s="766" t="s">
        <v>445</v>
      </c>
      <c r="I31" s="180" t="s">
        <v>2191</v>
      </c>
      <c r="J31" s="766">
        <v>30.4</v>
      </c>
      <c r="K31" s="766">
        <v>104.64</v>
      </c>
      <c r="L31" s="180"/>
      <c r="M31" s="766">
        <v>10188542.524800001</v>
      </c>
      <c r="N31" s="180" t="s">
        <v>2187</v>
      </c>
      <c r="O31" s="180" t="s">
        <v>2187</v>
      </c>
      <c r="P31" s="766">
        <v>6172351512.576663</v>
      </c>
      <c r="Q31" s="180" t="s">
        <v>2187</v>
      </c>
      <c r="R31" s="180"/>
      <c r="S31" s="180" t="s">
        <v>2201</v>
      </c>
    </row>
    <row r="32" spans="1:19">
      <c r="A32" s="917" t="s">
        <v>2185</v>
      </c>
      <c r="B32" s="917" t="s">
        <v>2186</v>
      </c>
      <c r="C32" s="924" t="s">
        <v>2187</v>
      </c>
      <c r="D32" s="924" t="s">
        <v>2240</v>
      </c>
      <c r="E32" s="924" t="s">
        <v>2243</v>
      </c>
      <c r="F32" s="925">
        <v>44664</v>
      </c>
      <c r="G32" s="959">
        <v>400285.79</v>
      </c>
      <c r="H32" s="959" t="s">
        <v>445</v>
      </c>
      <c r="I32" s="924" t="s">
        <v>2191</v>
      </c>
      <c r="J32" s="959">
        <v>30.4</v>
      </c>
      <c r="K32" s="959">
        <v>104.64</v>
      </c>
      <c r="L32" s="924"/>
      <c r="M32" s="959">
        <v>41885905.0656</v>
      </c>
      <c r="N32" s="924" t="s">
        <v>2244</v>
      </c>
      <c r="O32" s="924" t="s">
        <v>2195</v>
      </c>
      <c r="P32" s="959">
        <v>25375025805.506332</v>
      </c>
      <c r="Q32" s="924" t="s">
        <v>2235</v>
      </c>
      <c r="R32" s="924"/>
      <c r="S32" s="924" t="s">
        <v>2201</v>
      </c>
    </row>
    <row r="33" spans="1:19">
      <c r="A33" s="184" t="s">
        <v>2185</v>
      </c>
      <c r="B33" s="184" t="s">
        <v>2186</v>
      </c>
      <c r="C33" s="180" t="s">
        <v>2187</v>
      </c>
      <c r="D33" s="180" t="s">
        <v>2240</v>
      </c>
      <c r="E33" s="180" t="s">
        <v>2245</v>
      </c>
      <c r="F33" s="181">
        <v>44664</v>
      </c>
      <c r="G33" s="766">
        <v>97367.57</v>
      </c>
      <c r="H33" s="766" t="s">
        <v>445</v>
      </c>
      <c r="I33" s="180" t="s">
        <v>2191</v>
      </c>
      <c r="J33" s="766">
        <v>30.4</v>
      </c>
      <c r="K33" s="766">
        <v>104.64</v>
      </c>
      <c r="L33" s="180"/>
      <c r="M33" s="766">
        <v>10188542.524800001</v>
      </c>
      <c r="N33" s="180" t="s">
        <v>2244</v>
      </c>
      <c r="O33" s="180" t="s">
        <v>2195</v>
      </c>
      <c r="P33" s="766">
        <v>6172351512.576663</v>
      </c>
      <c r="Q33" s="180" t="s">
        <v>2235</v>
      </c>
      <c r="R33" s="180"/>
      <c r="S33" s="180" t="s">
        <v>2201</v>
      </c>
    </row>
    <row r="34" spans="1:19">
      <c r="A34" s="917" t="s">
        <v>2185</v>
      </c>
      <c r="B34" s="917" t="s">
        <v>2186</v>
      </c>
      <c r="C34" s="924" t="s">
        <v>2187</v>
      </c>
      <c r="D34" s="924" t="s">
        <v>2246</v>
      </c>
      <c r="E34" s="924" t="s">
        <v>2247</v>
      </c>
      <c r="F34" s="925" t="s">
        <v>2248</v>
      </c>
      <c r="G34" s="959">
        <v>451059.45</v>
      </c>
      <c r="H34" s="959" t="s">
        <v>445</v>
      </c>
      <c r="I34" s="924" t="s">
        <v>2191</v>
      </c>
      <c r="J34" s="959">
        <v>30.5</v>
      </c>
      <c r="K34" s="959">
        <v>109.34</v>
      </c>
      <c r="L34" s="924"/>
      <c r="M34" s="959">
        <v>49318840.263000004</v>
      </c>
      <c r="N34" s="924" t="s">
        <v>2187</v>
      </c>
      <c r="O34" s="924" t="s">
        <v>2187</v>
      </c>
      <c r="P34" s="959">
        <v>30681645078.334404</v>
      </c>
      <c r="Q34" s="924"/>
      <c r="R34" s="924"/>
      <c r="S34" s="924" t="s">
        <v>2222</v>
      </c>
    </row>
    <row r="35" spans="1:19">
      <c r="A35" s="184" t="s">
        <v>2185</v>
      </c>
      <c r="B35" s="184" t="s">
        <v>2186</v>
      </c>
      <c r="C35" s="180" t="s">
        <v>2187</v>
      </c>
      <c r="D35" s="180" t="s">
        <v>2246</v>
      </c>
      <c r="E35" s="180" t="s">
        <v>2249</v>
      </c>
      <c r="F35" s="181" t="s">
        <v>2248</v>
      </c>
      <c r="G35" s="766">
        <v>451059.45</v>
      </c>
      <c r="H35" s="766" t="s">
        <v>445</v>
      </c>
      <c r="I35" s="180" t="s">
        <v>2191</v>
      </c>
      <c r="J35" s="766">
        <v>30.5</v>
      </c>
      <c r="K35" s="766">
        <v>109.34</v>
      </c>
      <c r="L35" s="180"/>
      <c r="M35" s="766">
        <v>49318840.263000004</v>
      </c>
      <c r="N35" s="180" t="s">
        <v>2195</v>
      </c>
      <c r="O35" s="180" t="s">
        <v>2195</v>
      </c>
      <c r="P35" s="766">
        <v>30681645078.334404</v>
      </c>
      <c r="Q35" s="180"/>
      <c r="R35" s="180"/>
      <c r="S35" s="180" t="s">
        <v>2222</v>
      </c>
    </row>
    <row r="36" spans="1:19">
      <c r="A36" s="917" t="s">
        <v>2185</v>
      </c>
      <c r="B36" s="917" t="s">
        <v>2186</v>
      </c>
      <c r="C36" s="924" t="s">
        <v>2187</v>
      </c>
      <c r="D36" s="924" t="s">
        <v>2250</v>
      </c>
      <c r="E36" s="924" t="s">
        <v>2251</v>
      </c>
      <c r="F36" s="925">
        <v>44688</v>
      </c>
      <c r="G36" s="959">
        <v>98637.45</v>
      </c>
      <c r="H36" s="959" t="s">
        <v>445</v>
      </c>
      <c r="I36" s="924" t="s">
        <v>2191</v>
      </c>
      <c r="J36" s="959">
        <v>30.3</v>
      </c>
      <c r="K36" s="959">
        <v>112.39</v>
      </c>
      <c r="L36" s="924"/>
      <c r="M36" s="959">
        <v>11085863.0055</v>
      </c>
      <c r="N36" s="924" t="s">
        <v>2187</v>
      </c>
      <c r="O36" s="924" t="s">
        <v>2187</v>
      </c>
      <c r="P36" s="959">
        <v>6894486662.791544</v>
      </c>
      <c r="Q36" s="924" t="s">
        <v>2233</v>
      </c>
      <c r="R36" s="924"/>
      <c r="S36" s="924" t="s">
        <v>2201</v>
      </c>
    </row>
    <row r="37" spans="1:19">
      <c r="A37" s="184" t="s">
        <v>2185</v>
      </c>
      <c r="B37" s="184" t="s">
        <v>2186</v>
      </c>
      <c r="C37" s="180" t="s">
        <v>2187</v>
      </c>
      <c r="D37" s="180" t="s">
        <v>2250</v>
      </c>
      <c r="E37" s="180" t="s">
        <v>2252</v>
      </c>
      <c r="F37" s="181">
        <v>44688</v>
      </c>
      <c r="G37" s="766">
        <v>351433.62</v>
      </c>
      <c r="H37" s="766" t="s">
        <v>445</v>
      </c>
      <c r="I37" s="180" t="s">
        <v>2191</v>
      </c>
      <c r="J37" s="766">
        <v>30.3</v>
      </c>
      <c r="K37" s="766">
        <v>112.39</v>
      </c>
      <c r="L37" s="180"/>
      <c r="M37" s="766">
        <v>39497624.551799998</v>
      </c>
      <c r="N37" s="180" t="s">
        <v>2187</v>
      </c>
      <c r="O37" s="180" t="s">
        <v>2187</v>
      </c>
      <c r="P37" s="766">
        <v>24564244168.381802</v>
      </c>
      <c r="Q37" s="180" t="s">
        <v>2233</v>
      </c>
      <c r="R37" s="180"/>
      <c r="S37" s="180" t="s">
        <v>2201</v>
      </c>
    </row>
    <row r="38" spans="1:19">
      <c r="A38" s="917" t="s">
        <v>2185</v>
      </c>
      <c r="B38" s="917" t="s">
        <v>2186</v>
      </c>
      <c r="C38" s="924" t="s">
        <v>2187</v>
      </c>
      <c r="D38" s="924" t="s">
        <v>2250</v>
      </c>
      <c r="E38" s="924" t="s">
        <v>2253</v>
      </c>
      <c r="F38" s="925">
        <v>44688</v>
      </c>
      <c r="G38" s="959">
        <v>98637.45</v>
      </c>
      <c r="H38" s="959" t="s">
        <v>445</v>
      </c>
      <c r="I38" s="924" t="s">
        <v>2191</v>
      </c>
      <c r="J38" s="959">
        <v>30.3</v>
      </c>
      <c r="K38" s="959">
        <v>112.39</v>
      </c>
      <c r="L38" s="924"/>
      <c r="M38" s="959">
        <v>11085863.0055</v>
      </c>
      <c r="N38" s="924" t="s">
        <v>2195</v>
      </c>
      <c r="O38" s="924" t="s">
        <v>2195</v>
      </c>
      <c r="P38" s="959">
        <v>6894486662.791544</v>
      </c>
      <c r="Q38" s="924" t="s">
        <v>2233</v>
      </c>
      <c r="R38" s="924"/>
      <c r="S38" s="924" t="s">
        <v>2201</v>
      </c>
    </row>
    <row r="39" spans="1:19">
      <c r="A39" s="184" t="s">
        <v>2185</v>
      </c>
      <c r="B39" s="184" t="s">
        <v>2186</v>
      </c>
      <c r="C39" s="180" t="s">
        <v>2187</v>
      </c>
      <c r="D39" s="180" t="s">
        <v>2250</v>
      </c>
      <c r="E39" s="180" t="s">
        <v>2254</v>
      </c>
      <c r="F39" s="181">
        <v>44688</v>
      </c>
      <c r="G39" s="766">
        <v>351433.62</v>
      </c>
      <c r="H39" s="766" t="s">
        <v>445</v>
      </c>
      <c r="I39" s="180" t="s">
        <v>2191</v>
      </c>
      <c r="J39" s="766">
        <v>30.3</v>
      </c>
      <c r="K39" s="766">
        <v>112.39</v>
      </c>
      <c r="L39" s="180"/>
      <c r="M39" s="766">
        <v>39497624.551799998</v>
      </c>
      <c r="N39" s="180" t="s">
        <v>2195</v>
      </c>
      <c r="O39" s="180" t="s">
        <v>2195</v>
      </c>
      <c r="P39" s="766">
        <v>24564244168.381802</v>
      </c>
      <c r="Q39" s="180" t="s">
        <v>2233</v>
      </c>
      <c r="R39" s="180"/>
      <c r="S39" s="180" t="s">
        <v>2201</v>
      </c>
    </row>
    <row r="40" spans="1:19">
      <c r="A40" s="917" t="s">
        <v>2185</v>
      </c>
      <c r="B40" s="917" t="s">
        <v>2186</v>
      </c>
      <c r="C40" s="924" t="s">
        <v>2187</v>
      </c>
      <c r="D40" s="924" t="s">
        <v>2255</v>
      </c>
      <c r="E40" s="924" t="s">
        <v>2256</v>
      </c>
      <c r="F40" s="925" t="s">
        <v>2257</v>
      </c>
      <c r="G40" s="959">
        <v>451059.45</v>
      </c>
      <c r="H40" s="959" t="s">
        <v>445</v>
      </c>
      <c r="I40" s="924" t="s">
        <v>2191</v>
      </c>
      <c r="J40" s="959">
        <v>30.22</v>
      </c>
      <c r="K40" s="959">
        <v>109.34</v>
      </c>
      <c r="L40" s="924"/>
      <c r="M40" s="959">
        <v>49318840.263000004</v>
      </c>
      <c r="N40" s="924" t="s">
        <v>2187</v>
      </c>
      <c r="O40" s="924" t="s">
        <v>2187</v>
      </c>
      <c r="P40" s="959">
        <v>30681645078.334404</v>
      </c>
      <c r="Q40" s="924"/>
      <c r="R40" s="924"/>
      <c r="S40" s="924" t="s">
        <v>2222</v>
      </c>
    </row>
    <row r="41" spans="1:19">
      <c r="A41" s="184" t="s">
        <v>2185</v>
      </c>
      <c r="B41" s="184" t="s">
        <v>2186</v>
      </c>
      <c r="C41" s="180" t="s">
        <v>2187</v>
      </c>
      <c r="D41" s="180" t="s">
        <v>2255</v>
      </c>
      <c r="E41" s="180" t="s">
        <v>2258</v>
      </c>
      <c r="F41" s="181" t="s">
        <v>2257</v>
      </c>
      <c r="G41" s="766">
        <v>451059.45</v>
      </c>
      <c r="H41" s="766" t="s">
        <v>445</v>
      </c>
      <c r="I41" s="180" t="s">
        <v>2191</v>
      </c>
      <c r="J41" s="766">
        <v>30.22</v>
      </c>
      <c r="K41" s="766">
        <v>109.34</v>
      </c>
      <c r="L41" s="180"/>
      <c r="M41" s="766">
        <v>49318840.263000004</v>
      </c>
      <c r="N41" s="180" t="s">
        <v>2195</v>
      </c>
      <c r="O41" s="180" t="s">
        <v>2195</v>
      </c>
      <c r="P41" s="766">
        <v>30681645078.334404</v>
      </c>
      <c r="Q41" s="180"/>
      <c r="R41" s="180"/>
      <c r="S41" s="180" t="s">
        <v>2222</v>
      </c>
    </row>
    <row r="42" spans="1:19">
      <c r="A42" s="917" t="s">
        <v>2185</v>
      </c>
      <c r="B42" s="917" t="s">
        <v>2186</v>
      </c>
      <c r="C42" s="924" t="s">
        <v>2187</v>
      </c>
      <c r="D42" s="924" t="s">
        <v>2259</v>
      </c>
      <c r="E42" s="924" t="s">
        <v>2260</v>
      </c>
      <c r="F42" s="925" t="s">
        <v>2261</v>
      </c>
      <c r="G42" s="959">
        <v>497289.8</v>
      </c>
      <c r="H42" s="959" t="s">
        <v>445</v>
      </c>
      <c r="I42" s="924" t="s">
        <v>2191</v>
      </c>
      <c r="J42" s="959">
        <v>30.3</v>
      </c>
      <c r="K42" s="959">
        <v>119.43</v>
      </c>
      <c r="L42" s="924"/>
      <c r="M42" s="959">
        <v>59391320.814000003</v>
      </c>
      <c r="N42" s="924" t="s">
        <v>2187</v>
      </c>
      <c r="O42" s="924" t="s">
        <v>2187</v>
      </c>
      <c r="P42" s="959">
        <v>36287146756.220978</v>
      </c>
      <c r="Q42" s="924"/>
      <c r="R42" s="924"/>
      <c r="S42" s="924" t="s">
        <v>2222</v>
      </c>
    </row>
    <row r="43" spans="1:19">
      <c r="A43" s="184" t="s">
        <v>2185</v>
      </c>
      <c r="B43" s="184" t="s">
        <v>2186</v>
      </c>
      <c r="C43" s="180" t="s">
        <v>2187</v>
      </c>
      <c r="D43" s="180" t="s">
        <v>2259</v>
      </c>
      <c r="E43" s="180" t="s">
        <v>2262</v>
      </c>
      <c r="F43" s="181" t="s">
        <v>2261</v>
      </c>
      <c r="G43" s="766">
        <v>497289.79</v>
      </c>
      <c r="H43" s="766" t="s">
        <v>445</v>
      </c>
      <c r="I43" s="180" t="s">
        <v>2191</v>
      </c>
      <c r="J43" s="766">
        <v>30.3</v>
      </c>
      <c r="K43" s="766">
        <v>119.43</v>
      </c>
      <c r="L43" s="180"/>
      <c r="M43" s="766">
        <v>59391319.6197</v>
      </c>
      <c r="N43" s="180" t="s">
        <v>2195</v>
      </c>
      <c r="O43" s="180" t="s">
        <v>2195</v>
      </c>
      <c r="P43" s="766">
        <v>36287146026.522789</v>
      </c>
      <c r="Q43" s="180"/>
      <c r="R43" s="180"/>
      <c r="S43" s="180" t="s">
        <v>2222</v>
      </c>
    </row>
    <row r="44" spans="1:19">
      <c r="A44" s="917" t="s">
        <v>2185</v>
      </c>
      <c r="B44" s="917" t="s">
        <v>2186</v>
      </c>
      <c r="C44" s="924" t="s">
        <v>2187</v>
      </c>
      <c r="D44" s="924" t="s">
        <v>2263</v>
      </c>
      <c r="E44" s="924" t="s">
        <v>2264</v>
      </c>
      <c r="F44" s="925" t="s">
        <v>2265</v>
      </c>
      <c r="G44" s="959">
        <v>109570.53</v>
      </c>
      <c r="H44" s="959" t="s">
        <v>445</v>
      </c>
      <c r="I44" s="924" t="s">
        <v>2191</v>
      </c>
      <c r="J44" s="959">
        <v>30.3</v>
      </c>
      <c r="K44" s="959">
        <v>122.01</v>
      </c>
      <c r="L44" s="924"/>
      <c r="M44" s="959">
        <v>13368700.3653</v>
      </c>
      <c r="N44" s="924" t="s">
        <v>2187</v>
      </c>
      <c r="O44" s="924" t="s">
        <v>2187</v>
      </c>
      <c r="P44" s="959">
        <v>8386359532.2574387</v>
      </c>
      <c r="Q44" s="924" t="s">
        <v>2187</v>
      </c>
      <c r="R44" s="924"/>
      <c r="S44" s="924" t="s">
        <v>2201</v>
      </c>
    </row>
    <row r="45" spans="1:19">
      <c r="A45" s="184" t="s">
        <v>2185</v>
      </c>
      <c r="B45" s="184" t="s">
        <v>2186</v>
      </c>
      <c r="C45" s="180" t="s">
        <v>2187</v>
      </c>
      <c r="D45" s="180" t="s">
        <v>2263</v>
      </c>
      <c r="E45" s="180" t="s">
        <v>2266</v>
      </c>
      <c r="F45" s="181" t="s">
        <v>2265</v>
      </c>
      <c r="G45" s="766">
        <v>365390.06</v>
      </c>
      <c r="H45" s="766" t="s">
        <v>445</v>
      </c>
      <c r="I45" s="180" t="s">
        <v>2191</v>
      </c>
      <c r="J45" s="766">
        <v>30.3</v>
      </c>
      <c r="K45" s="766">
        <v>122.01</v>
      </c>
      <c r="L45" s="180"/>
      <c r="M45" s="766">
        <v>44581241.220600002</v>
      </c>
      <c r="N45" s="180" t="s">
        <v>2187</v>
      </c>
      <c r="O45" s="180" t="s">
        <v>2187</v>
      </c>
      <c r="P45" s="766">
        <v>27966392173.818249</v>
      </c>
      <c r="Q45" s="180" t="s">
        <v>2187</v>
      </c>
      <c r="R45" s="180"/>
      <c r="S45" s="180" t="s">
        <v>2201</v>
      </c>
    </row>
    <row r="46" spans="1:19">
      <c r="A46" s="917" t="s">
        <v>2185</v>
      </c>
      <c r="B46" s="917" t="s">
        <v>2186</v>
      </c>
      <c r="C46" s="924" t="s">
        <v>2187</v>
      </c>
      <c r="D46" s="924" t="s">
        <v>2263</v>
      </c>
      <c r="E46" s="924" t="s">
        <v>2267</v>
      </c>
      <c r="F46" s="925" t="s">
        <v>2265</v>
      </c>
      <c r="G46" s="959">
        <v>109570.53</v>
      </c>
      <c r="H46" s="959" t="s">
        <v>445</v>
      </c>
      <c r="I46" s="924" t="s">
        <v>2191</v>
      </c>
      <c r="J46" s="959">
        <v>30.3</v>
      </c>
      <c r="K46" s="959">
        <v>122.01</v>
      </c>
      <c r="L46" s="924"/>
      <c r="M46" s="959">
        <v>13368700.3653</v>
      </c>
      <c r="N46" s="924" t="s">
        <v>2195</v>
      </c>
      <c r="O46" s="924" t="s">
        <v>2195</v>
      </c>
      <c r="P46" s="959">
        <v>8386359532.2574387</v>
      </c>
      <c r="Q46" s="924" t="s">
        <v>2195</v>
      </c>
      <c r="R46" s="924"/>
      <c r="S46" s="924" t="s">
        <v>2201</v>
      </c>
    </row>
    <row r="47" spans="1:19">
      <c r="A47" s="184" t="s">
        <v>2185</v>
      </c>
      <c r="B47" s="184" t="s">
        <v>2186</v>
      </c>
      <c r="C47" s="180" t="s">
        <v>2187</v>
      </c>
      <c r="D47" s="180" t="s">
        <v>2263</v>
      </c>
      <c r="E47" s="180" t="s">
        <v>2268</v>
      </c>
      <c r="F47" s="181" t="s">
        <v>2265</v>
      </c>
      <c r="G47" s="766">
        <v>365390.05</v>
      </c>
      <c r="H47" s="766" t="s">
        <v>445</v>
      </c>
      <c r="I47" s="180" t="s">
        <v>2191</v>
      </c>
      <c r="J47" s="766">
        <v>30.3</v>
      </c>
      <c r="K47" s="766">
        <v>122.01</v>
      </c>
      <c r="L47" s="180"/>
      <c r="M47" s="766">
        <v>44581240.000500001</v>
      </c>
      <c r="N47" s="180" t="s">
        <v>2195</v>
      </c>
      <c r="O47" s="180" t="s">
        <v>2195</v>
      </c>
      <c r="P47" s="766">
        <v>27966391408.433655</v>
      </c>
      <c r="Q47" s="180" t="s">
        <v>2195</v>
      </c>
      <c r="R47" s="180"/>
      <c r="S47" s="180" t="s">
        <v>2201</v>
      </c>
    </row>
    <row r="48" spans="1:19">
      <c r="A48" s="917" t="s">
        <v>2185</v>
      </c>
      <c r="B48" s="917" t="s">
        <v>2186</v>
      </c>
      <c r="C48" s="924" t="s">
        <v>2187</v>
      </c>
      <c r="D48" s="924" t="s">
        <v>2269</v>
      </c>
      <c r="E48" s="924" t="s">
        <v>2270</v>
      </c>
      <c r="F48" s="925">
        <v>44732</v>
      </c>
      <c r="G48" s="959">
        <v>150000</v>
      </c>
      <c r="H48" s="959" t="s">
        <v>445</v>
      </c>
      <c r="I48" s="924" t="s">
        <v>2191</v>
      </c>
      <c r="J48" s="959">
        <v>30.1</v>
      </c>
      <c r="K48" s="959">
        <v>113.12</v>
      </c>
      <c r="L48" s="924"/>
      <c r="M48" s="959">
        <v>16968000</v>
      </c>
      <c r="N48" s="924" t="s">
        <v>2187</v>
      </c>
      <c r="O48" s="924" t="s">
        <v>2187</v>
      </c>
      <c r="P48" s="959">
        <v>10574220048</v>
      </c>
      <c r="Q48" s="924" t="s">
        <v>2187</v>
      </c>
      <c r="R48" s="924"/>
      <c r="S48" s="924" t="s">
        <v>2210</v>
      </c>
    </row>
    <row r="49" spans="1:19">
      <c r="A49" s="184" t="s">
        <v>2185</v>
      </c>
      <c r="B49" s="184" t="s">
        <v>2186</v>
      </c>
      <c r="C49" s="180" t="s">
        <v>2187</v>
      </c>
      <c r="D49" s="180" t="s">
        <v>2269</v>
      </c>
      <c r="E49" s="180" t="s">
        <v>2271</v>
      </c>
      <c r="F49" s="181">
        <v>44732</v>
      </c>
      <c r="G49" s="766">
        <v>336094.66</v>
      </c>
      <c r="H49" s="766" t="s">
        <v>445</v>
      </c>
      <c r="I49" s="180" t="s">
        <v>2191</v>
      </c>
      <c r="J49" s="766">
        <v>30.1</v>
      </c>
      <c r="K49" s="766">
        <v>113.12</v>
      </c>
      <c r="L49" s="180"/>
      <c r="M49" s="766">
        <v>38019027.939199999</v>
      </c>
      <c r="N49" s="180" t="s">
        <v>2187</v>
      </c>
      <c r="O49" s="180" t="s">
        <v>2187</v>
      </c>
      <c r="P49" s="766">
        <v>23692925945.318291</v>
      </c>
      <c r="Q49" s="180" t="s">
        <v>2187</v>
      </c>
      <c r="R49" s="180"/>
      <c r="S49" s="180" t="s">
        <v>2210</v>
      </c>
    </row>
    <row r="50" spans="1:19">
      <c r="A50" s="917" t="s">
        <v>2185</v>
      </c>
      <c r="B50" s="917" t="s">
        <v>2186</v>
      </c>
      <c r="C50" s="924" t="s">
        <v>2187</v>
      </c>
      <c r="D50" s="924" t="s">
        <v>2269</v>
      </c>
      <c r="E50" s="924" t="s">
        <v>2272</v>
      </c>
      <c r="F50" s="925">
        <v>44732</v>
      </c>
      <c r="G50" s="959">
        <v>150000</v>
      </c>
      <c r="H50" s="959" t="s">
        <v>445</v>
      </c>
      <c r="I50" s="924" t="s">
        <v>2191</v>
      </c>
      <c r="J50" s="959">
        <v>30.1</v>
      </c>
      <c r="K50" s="959">
        <v>113.12</v>
      </c>
      <c r="L50" s="924"/>
      <c r="M50" s="959">
        <v>16968000</v>
      </c>
      <c r="N50" s="924" t="s">
        <v>2195</v>
      </c>
      <c r="O50" s="924" t="s">
        <v>2195</v>
      </c>
      <c r="P50" s="959">
        <v>10574220048</v>
      </c>
      <c r="Q50" s="924" t="s">
        <v>2195</v>
      </c>
      <c r="R50" s="924"/>
      <c r="S50" s="924" t="s">
        <v>2210</v>
      </c>
    </row>
    <row r="51" spans="1:19">
      <c r="A51" s="184" t="s">
        <v>2185</v>
      </c>
      <c r="B51" s="184" t="s">
        <v>2186</v>
      </c>
      <c r="C51" s="180" t="s">
        <v>2187</v>
      </c>
      <c r="D51" s="180" t="s">
        <v>2269</v>
      </c>
      <c r="E51" s="180" t="s">
        <v>2273</v>
      </c>
      <c r="F51" s="181">
        <v>44732</v>
      </c>
      <c r="G51" s="766">
        <v>336094.66</v>
      </c>
      <c r="H51" s="766" t="s">
        <v>445</v>
      </c>
      <c r="I51" s="180" t="s">
        <v>2191</v>
      </c>
      <c r="J51" s="766">
        <v>30.1</v>
      </c>
      <c r="K51" s="766">
        <v>113.12</v>
      </c>
      <c r="L51" s="180"/>
      <c r="M51" s="766">
        <v>38019027.939199999</v>
      </c>
      <c r="N51" s="180" t="s">
        <v>2195</v>
      </c>
      <c r="O51" s="180" t="s">
        <v>2195</v>
      </c>
      <c r="P51" s="766">
        <v>23692925945.318291</v>
      </c>
      <c r="Q51" s="180" t="s">
        <v>2195</v>
      </c>
      <c r="R51" s="180"/>
      <c r="S51" s="180" t="s">
        <v>2210</v>
      </c>
    </row>
    <row r="52" spans="1:19">
      <c r="A52" s="917" t="s">
        <v>2185</v>
      </c>
      <c r="B52" s="917" t="s">
        <v>2186</v>
      </c>
      <c r="C52" s="924" t="s">
        <v>2187</v>
      </c>
      <c r="D52" s="924" t="s">
        <v>2274</v>
      </c>
      <c r="E52" s="924" t="s">
        <v>2275</v>
      </c>
      <c r="F52" s="925" t="s">
        <v>2276</v>
      </c>
      <c r="G52" s="959">
        <v>498049.87</v>
      </c>
      <c r="H52" s="959" t="s">
        <v>445</v>
      </c>
      <c r="I52" s="924" t="s">
        <v>2191</v>
      </c>
      <c r="J52" s="959">
        <v>29.8</v>
      </c>
      <c r="K52" s="959">
        <v>114.79</v>
      </c>
      <c r="L52" s="924"/>
      <c r="M52" s="959">
        <v>57171144.577300005</v>
      </c>
      <c r="N52" s="924" t="s">
        <v>2187</v>
      </c>
      <c r="O52" s="924" t="s">
        <v>2187</v>
      </c>
      <c r="P52" s="959">
        <v>35864430902.798111</v>
      </c>
      <c r="Q52" s="924" t="s">
        <v>2187</v>
      </c>
      <c r="R52" s="924"/>
      <c r="S52" s="924" t="s">
        <v>2277</v>
      </c>
    </row>
    <row r="53" spans="1:19">
      <c r="A53" s="184" t="s">
        <v>2185</v>
      </c>
      <c r="B53" s="184" t="s">
        <v>2186</v>
      </c>
      <c r="C53" s="180" t="s">
        <v>2187</v>
      </c>
      <c r="D53" s="180" t="s">
        <v>2274</v>
      </c>
      <c r="E53" s="180" t="s">
        <v>2278</v>
      </c>
      <c r="F53" s="181" t="s">
        <v>2276</v>
      </c>
      <c r="G53" s="766">
        <v>498049.86</v>
      </c>
      <c r="H53" s="766" t="s">
        <v>445</v>
      </c>
      <c r="I53" s="180" t="s">
        <v>2191</v>
      </c>
      <c r="J53" s="766">
        <v>29.8</v>
      </c>
      <c r="K53" s="766">
        <v>114.79</v>
      </c>
      <c r="L53" s="180"/>
      <c r="M53" s="766">
        <v>57171143.429400004</v>
      </c>
      <c r="N53" s="180" t="s">
        <v>2244</v>
      </c>
      <c r="O53" s="180" t="s">
        <v>2195</v>
      </c>
      <c r="P53" s="766">
        <v>35864430182.70092</v>
      </c>
      <c r="Q53" s="180" t="s">
        <v>2244</v>
      </c>
      <c r="R53" s="180"/>
      <c r="S53" s="180" t="s">
        <v>2277</v>
      </c>
    </row>
    <row r="54" spans="1:19">
      <c r="A54" s="917" t="s">
        <v>2185</v>
      </c>
      <c r="B54" s="917" t="s">
        <v>2186</v>
      </c>
      <c r="C54" s="924" t="s">
        <v>2187</v>
      </c>
      <c r="D54" s="924" t="s">
        <v>2279</v>
      </c>
      <c r="E54" s="924" t="s">
        <v>2280</v>
      </c>
      <c r="F54" s="925" t="s">
        <v>2281</v>
      </c>
      <c r="G54" s="959">
        <v>113090.87</v>
      </c>
      <c r="H54" s="959" t="s">
        <v>445</v>
      </c>
      <c r="I54" s="924" t="s">
        <v>2191</v>
      </c>
      <c r="J54" s="959">
        <v>29.9</v>
      </c>
      <c r="K54" s="959">
        <v>107.1</v>
      </c>
      <c r="L54" s="924"/>
      <c r="M54" s="959">
        <v>12112032.176999999</v>
      </c>
      <c r="N54" s="924" t="s">
        <v>2187</v>
      </c>
      <c r="O54" s="924" t="s">
        <v>2187</v>
      </c>
      <c r="P54" s="959">
        <v>7903985173.8414202</v>
      </c>
      <c r="Q54" s="924" t="s">
        <v>2233</v>
      </c>
      <c r="R54" s="924"/>
      <c r="S54" s="924" t="s">
        <v>2222</v>
      </c>
    </row>
    <row r="55" spans="1:19">
      <c r="A55" s="184" t="s">
        <v>2185</v>
      </c>
      <c r="B55" s="184" t="s">
        <v>2186</v>
      </c>
      <c r="C55" s="180" t="s">
        <v>2187</v>
      </c>
      <c r="D55" s="180" t="s">
        <v>2279</v>
      </c>
      <c r="E55" s="180" t="s">
        <v>2282</v>
      </c>
      <c r="F55" s="181" t="s">
        <v>2281</v>
      </c>
      <c r="G55" s="766">
        <v>344532.65</v>
      </c>
      <c r="H55" s="766" t="s">
        <v>445</v>
      </c>
      <c r="I55" s="180" t="s">
        <v>2191</v>
      </c>
      <c r="J55" s="766">
        <v>29.9</v>
      </c>
      <c r="K55" s="766">
        <v>107.1</v>
      </c>
      <c r="L55" s="180"/>
      <c r="M55" s="766">
        <v>36899446.814999998</v>
      </c>
      <c r="N55" s="180" t="s">
        <v>2187</v>
      </c>
      <c r="O55" s="180" t="s">
        <v>2187</v>
      </c>
      <c r="P55" s="766">
        <v>24079582706.404991</v>
      </c>
      <c r="Q55" s="180" t="s">
        <v>2233</v>
      </c>
      <c r="R55" s="180"/>
      <c r="S55" s="180" t="s">
        <v>2222</v>
      </c>
    </row>
    <row r="56" spans="1:19">
      <c r="A56" s="917" t="s">
        <v>2185</v>
      </c>
      <c r="B56" s="917" t="s">
        <v>2186</v>
      </c>
      <c r="C56" s="924" t="s">
        <v>2187</v>
      </c>
      <c r="D56" s="924" t="s">
        <v>2279</v>
      </c>
      <c r="E56" s="924" t="s">
        <v>2283</v>
      </c>
      <c r="F56" s="925" t="s">
        <v>2281</v>
      </c>
      <c r="G56" s="959">
        <v>113090.87</v>
      </c>
      <c r="H56" s="959" t="s">
        <v>445</v>
      </c>
      <c r="I56" s="924" t="s">
        <v>2191</v>
      </c>
      <c r="J56" s="959">
        <v>29.9</v>
      </c>
      <c r="K56" s="959">
        <v>107.1</v>
      </c>
      <c r="L56" s="924"/>
      <c r="M56" s="959">
        <v>12112032.176999999</v>
      </c>
      <c r="N56" s="924" t="s">
        <v>2244</v>
      </c>
      <c r="O56" s="924" t="s">
        <v>2195</v>
      </c>
      <c r="P56" s="959">
        <v>7903985173.8414202</v>
      </c>
      <c r="Q56" s="924" t="s">
        <v>2233</v>
      </c>
      <c r="R56" s="924"/>
      <c r="S56" s="924" t="s">
        <v>2222</v>
      </c>
    </row>
    <row r="57" spans="1:19">
      <c r="A57" s="184" t="s">
        <v>2185</v>
      </c>
      <c r="B57" s="184" t="s">
        <v>2186</v>
      </c>
      <c r="C57" s="180" t="s">
        <v>2187</v>
      </c>
      <c r="D57" s="180" t="s">
        <v>2279</v>
      </c>
      <c r="E57" s="180" t="s">
        <v>2284</v>
      </c>
      <c r="F57" s="181" t="s">
        <v>2281</v>
      </c>
      <c r="G57" s="766">
        <v>344532.64</v>
      </c>
      <c r="H57" s="766" t="s">
        <v>445</v>
      </c>
      <c r="I57" s="180" t="s">
        <v>2191</v>
      </c>
      <c r="J57" s="766">
        <v>29.9</v>
      </c>
      <c r="K57" s="766">
        <v>107.1</v>
      </c>
      <c r="L57" s="180"/>
      <c r="M57" s="766">
        <v>36899445.744000003</v>
      </c>
      <c r="N57" s="180" t="s">
        <v>2244</v>
      </c>
      <c r="O57" s="180" t="s">
        <v>2195</v>
      </c>
      <c r="P57" s="766">
        <v>24079582007.499313</v>
      </c>
      <c r="Q57" s="180" t="s">
        <v>2233</v>
      </c>
      <c r="R57" s="180"/>
      <c r="S57" s="180" t="s">
        <v>2222</v>
      </c>
    </row>
    <row r="58" spans="1:19">
      <c r="A58" s="917" t="s">
        <v>2185</v>
      </c>
      <c r="B58" s="917" t="s">
        <v>2186</v>
      </c>
      <c r="C58" s="924" t="s">
        <v>2187</v>
      </c>
      <c r="D58" s="924" t="s">
        <v>2285</v>
      </c>
      <c r="E58" s="924" t="s">
        <v>2286</v>
      </c>
      <c r="F58" s="925" t="s">
        <v>2287</v>
      </c>
      <c r="G58" s="959">
        <v>498742.96</v>
      </c>
      <c r="H58" s="959" t="s">
        <v>445</v>
      </c>
      <c r="I58" s="924" t="s">
        <v>2191</v>
      </c>
      <c r="J58" s="959">
        <v>29.7</v>
      </c>
      <c r="K58" s="959">
        <v>104.4</v>
      </c>
      <c r="L58" s="924"/>
      <c r="M58" s="959">
        <v>52068765.024000004</v>
      </c>
      <c r="N58" s="924" t="s">
        <v>2187</v>
      </c>
      <c r="O58" s="924" t="s">
        <v>2187</v>
      </c>
      <c r="P58" s="959">
        <v>33664487269.851936</v>
      </c>
      <c r="Q58" s="924" t="s">
        <v>2187</v>
      </c>
      <c r="R58" s="924"/>
      <c r="S58" s="924" t="s">
        <v>2288</v>
      </c>
    </row>
    <row r="59" spans="1:19">
      <c r="A59" s="184" t="s">
        <v>2185</v>
      </c>
      <c r="B59" s="184" t="s">
        <v>2186</v>
      </c>
      <c r="C59" s="180" t="s">
        <v>2187</v>
      </c>
      <c r="D59" s="180" t="s">
        <v>2285</v>
      </c>
      <c r="E59" s="180" t="s">
        <v>2289</v>
      </c>
      <c r="F59" s="181" t="s">
        <v>2287</v>
      </c>
      <c r="G59" s="766">
        <v>498742.96</v>
      </c>
      <c r="H59" s="766" t="s">
        <v>445</v>
      </c>
      <c r="I59" s="180" t="s">
        <v>2191</v>
      </c>
      <c r="J59" s="766">
        <v>29.7</v>
      </c>
      <c r="K59" s="766">
        <v>104.4</v>
      </c>
      <c r="L59" s="180"/>
      <c r="M59" s="766">
        <v>52068765.024000004</v>
      </c>
      <c r="N59" s="180" t="s">
        <v>2244</v>
      </c>
      <c r="O59" s="180" t="s">
        <v>2195</v>
      </c>
      <c r="P59" s="766">
        <v>33664487269.851936</v>
      </c>
      <c r="Q59" s="180" t="s">
        <v>2244</v>
      </c>
      <c r="R59" s="180"/>
      <c r="S59" s="180" t="s">
        <v>2288</v>
      </c>
    </row>
    <row r="60" spans="1:19">
      <c r="A60" s="917" t="s">
        <v>2185</v>
      </c>
      <c r="B60" s="917" t="s">
        <v>2186</v>
      </c>
      <c r="C60" s="924" t="s">
        <v>2187</v>
      </c>
      <c r="D60" s="924" t="s">
        <v>2290</v>
      </c>
      <c r="E60" s="924" t="s">
        <v>2291</v>
      </c>
      <c r="F60" s="925" t="s">
        <v>2292</v>
      </c>
      <c r="G60" s="959">
        <v>106282.39</v>
      </c>
      <c r="H60" s="959" t="s">
        <v>445</v>
      </c>
      <c r="I60" s="924" t="s">
        <v>2191</v>
      </c>
      <c r="J60" s="959">
        <v>29.4</v>
      </c>
      <c r="K60" s="959">
        <v>99.6</v>
      </c>
      <c r="L60" s="924"/>
      <c r="M60" s="959">
        <v>10585726.044</v>
      </c>
      <c r="N60" s="924" t="s">
        <v>2187</v>
      </c>
      <c r="O60" s="924" t="s">
        <v>2187</v>
      </c>
      <c r="P60" s="959">
        <v>6736322039.6337967</v>
      </c>
      <c r="Q60" s="924" t="s">
        <v>2233</v>
      </c>
      <c r="R60" s="924"/>
      <c r="S60" s="924" t="s">
        <v>2210</v>
      </c>
    </row>
    <row r="61" spans="1:19">
      <c r="A61" s="184" t="s">
        <v>2185</v>
      </c>
      <c r="B61" s="184" t="s">
        <v>2186</v>
      </c>
      <c r="C61" s="180" t="s">
        <v>2187</v>
      </c>
      <c r="D61" s="180" t="s">
        <v>2290</v>
      </c>
      <c r="E61" s="180" t="s">
        <v>2293</v>
      </c>
      <c r="F61" s="181" t="s">
        <v>2292</v>
      </c>
      <c r="G61" s="766">
        <v>368949.7</v>
      </c>
      <c r="H61" s="766" t="s">
        <v>445</v>
      </c>
      <c r="I61" s="180" t="s">
        <v>2191</v>
      </c>
      <c r="J61" s="766">
        <v>29.4</v>
      </c>
      <c r="K61" s="766">
        <v>99.6</v>
      </c>
      <c r="L61" s="180"/>
      <c r="M61" s="766">
        <v>36747390.119999997</v>
      </c>
      <c r="N61" s="180" t="s">
        <v>2187</v>
      </c>
      <c r="O61" s="180" t="s">
        <v>2187</v>
      </c>
      <c r="P61" s="766">
        <v>23384532429.373081</v>
      </c>
      <c r="Q61" s="180" t="s">
        <v>2233</v>
      </c>
      <c r="R61" s="180"/>
      <c r="S61" s="180" t="s">
        <v>2210</v>
      </c>
    </row>
    <row r="62" spans="1:19">
      <c r="A62" s="917" t="s">
        <v>2185</v>
      </c>
      <c r="B62" s="917" t="s">
        <v>2186</v>
      </c>
      <c r="C62" s="924" t="s">
        <v>2187</v>
      </c>
      <c r="D62" s="924" t="s">
        <v>2290</v>
      </c>
      <c r="E62" s="924" t="s">
        <v>2294</v>
      </c>
      <c r="F62" s="925" t="s">
        <v>2292</v>
      </c>
      <c r="G62" s="959">
        <v>106282.39</v>
      </c>
      <c r="H62" s="959" t="s">
        <v>445</v>
      </c>
      <c r="I62" s="924" t="s">
        <v>2191</v>
      </c>
      <c r="J62" s="959">
        <v>29.4</v>
      </c>
      <c r="K62" s="959">
        <v>99.6</v>
      </c>
      <c r="L62" s="924"/>
      <c r="M62" s="959">
        <v>10585726.044</v>
      </c>
      <c r="N62" s="924" t="s">
        <v>2244</v>
      </c>
      <c r="O62" s="924" t="s">
        <v>2195</v>
      </c>
      <c r="P62" s="959">
        <v>6736322039.6337967</v>
      </c>
      <c r="Q62" s="924" t="s">
        <v>2233</v>
      </c>
      <c r="R62" s="924"/>
      <c r="S62" s="924" t="s">
        <v>2210</v>
      </c>
    </row>
    <row r="63" spans="1:19">
      <c r="A63" s="184" t="s">
        <v>2185</v>
      </c>
      <c r="B63" s="184" t="s">
        <v>2186</v>
      </c>
      <c r="C63" s="180" t="s">
        <v>2187</v>
      </c>
      <c r="D63" s="180" t="s">
        <v>2290</v>
      </c>
      <c r="E63" s="180" t="s">
        <v>2295</v>
      </c>
      <c r="F63" s="181" t="s">
        <v>2292</v>
      </c>
      <c r="G63" s="766">
        <v>368949.69</v>
      </c>
      <c r="H63" s="766" t="s">
        <v>445</v>
      </c>
      <c r="I63" s="180" t="s">
        <v>2191</v>
      </c>
      <c r="J63" s="766">
        <v>29.4</v>
      </c>
      <c r="K63" s="766">
        <v>99.6</v>
      </c>
      <c r="L63" s="180"/>
      <c r="M63" s="766">
        <v>36747389.123999998</v>
      </c>
      <c r="N63" s="180" t="s">
        <v>2244</v>
      </c>
      <c r="O63" s="180" t="s">
        <v>2195</v>
      </c>
      <c r="P63" s="766">
        <v>23384531795.559517</v>
      </c>
      <c r="Q63" s="180" t="s">
        <v>2233</v>
      </c>
      <c r="R63" s="180"/>
      <c r="S63" s="180" t="s">
        <v>2210</v>
      </c>
    </row>
    <row r="64" spans="1:19">
      <c r="A64" s="917" t="s">
        <v>2185</v>
      </c>
      <c r="B64" s="917" t="s">
        <v>2186</v>
      </c>
      <c r="C64" s="924" t="s">
        <v>2187</v>
      </c>
      <c r="D64" s="924" t="s">
        <v>2296</v>
      </c>
      <c r="E64" s="924" t="s">
        <v>2297</v>
      </c>
      <c r="F64" s="925" t="s">
        <v>2298</v>
      </c>
      <c r="G64" s="959">
        <v>475181.97</v>
      </c>
      <c r="H64" s="959" t="s">
        <v>445</v>
      </c>
      <c r="I64" s="924" t="s">
        <v>2191</v>
      </c>
      <c r="J64" s="959">
        <v>30.6</v>
      </c>
      <c r="K64" s="959">
        <v>95.1</v>
      </c>
      <c r="L64" s="924"/>
      <c r="M64" s="959">
        <v>45189805.346999995</v>
      </c>
      <c r="N64" s="924" t="s">
        <v>2187</v>
      </c>
      <c r="O64" s="924" t="s">
        <v>2187</v>
      </c>
      <c r="P64" s="959">
        <v>29085288466.462872</v>
      </c>
      <c r="Q64" s="924" t="s">
        <v>2187</v>
      </c>
      <c r="R64" s="924"/>
      <c r="S64" s="924" t="s">
        <v>2299</v>
      </c>
    </row>
    <row r="65" spans="1:19">
      <c r="A65" s="184" t="s">
        <v>2185</v>
      </c>
      <c r="B65" s="184" t="s">
        <v>2186</v>
      </c>
      <c r="C65" s="180" t="s">
        <v>2187</v>
      </c>
      <c r="D65" s="180" t="s">
        <v>2296</v>
      </c>
      <c r="E65" s="180" t="s">
        <v>2300</v>
      </c>
      <c r="F65" s="181" t="s">
        <v>2298</v>
      </c>
      <c r="G65" s="766">
        <v>475181.97</v>
      </c>
      <c r="H65" s="766" t="s">
        <v>445</v>
      </c>
      <c r="I65" s="180" t="s">
        <v>2191</v>
      </c>
      <c r="J65" s="766">
        <v>30.6</v>
      </c>
      <c r="K65" s="766">
        <v>95.1</v>
      </c>
      <c r="L65" s="180"/>
      <c r="M65" s="766">
        <v>45189805.346999995</v>
      </c>
      <c r="N65" s="180" t="s">
        <v>2244</v>
      </c>
      <c r="O65" s="180" t="s">
        <v>2195</v>
      </c>
      <c r="P65" s="766">
        <v>29085288466.462872</v>
      </c>
      <c r="Q65" s="180" t="s">
        <v>2244</v>
      </c>
      <c r="R65" s="180"/>
      <c r="S65" s="180" t="s">
        <v>2299</v>
      </c>
    </row>
    <row r="66" spans="1:19">
      <c r="A66" s="917" t="s">
        <v>2185</v>
      </c>
      <c r="B66" s="917" t="s">
        <v>2186</v>
      </c>
      <c r="C66" s="924" t="s">
        <v>2187</v>
      </c>
      <c r="D66" s="924" t="s">
        <v>2301</v>
      </c>
      <c r="E66" s="924" t="s">
        <v>2302</v>
      </c>
      <c r="F66" s="925" t="s">
        <v>2303</v>
      </c>
      <c r="G66" s="959">
        <v>478935.46</v>
      </c>
      <c r="H66" s="959" t="s">
        <v>445</v>
      </c>
      <c r="I66" s="924" t="s">
        <v>2191</v>
      </c>
      <c r="J66" s="959">
        <v>30.6</v>
      </c>
      <c r="K66" s="959">
        <v>99.31</v>
      </c>
      <c r="L66" s="924"/>
      <c r="M66" s="959">
        <v>47563080.532600001</v>
      </c>
      <c r="N66" s="924" t="s">
        <v>2187</v>
      </c>
      <c r="O66" s="924" t="s">
        <v>2187</v>
      </c>
      <c r="P66" s="959">
        <v>31140642775.545467</v>
      </c>
      <c r="Q66" s="924" t="s">
        <v>2187</v>
      </c>
      <c r="R66" s="924"/>
      <c r="S66" s="924" t="s">
        <v>2288</v>
      </c>
    </row>
    <row r="67" spans="1:19">
      <c r="A67" s="184" t="s">
        <v>2185</v>
      </c>
      <c r="B67" s="184" t="s">
        <v>2186</v>
      </c>
      <c r="C67" s="180" t="s">
        <v>2187</v>
      </c>
      <c r="D67" s="180" t="s">
        <v>2301</v>
      </c>
      <c r="E67" s="180" t="s">
        <v>2304</v>
      </c>
      <c r="F67" s="181" t="s">
        <v>2303</v>
      </c>
      <c r="G67" s="766">
        <v>478935.47</v>
      </c>
      <c r="H67" s="766" t="s">
        <v>445</v>
      </c>
      <c r="I67" s="180" t="s">
        <v>2191</v>
      </c>
      <c r="J67" s="766">
        <v>30.6</v>
      </c>
      <c r="K67" s="766">
        <v>99.31</v>
      </c>
      <c r="L67" s="180"/>
      <c r="M67" s="766">
        <v>47563081.525699995</v>
      </c>
      <c r="N67" s="180" t="s">
        <v>2244</v>
      </c>
      <c r="O67" s="180" t="s">
        <v>2195</v>
      </c>
      <c r="P67" s="766">
        <v>31140643425.750877</v>
      </c>
      <c r="Q67" s="180" t="s">
        <v>2244</v>
      </c>
      <c r="R67" s="180"/>
      <c r="S67" s="180" t="s">
        <v>2288</v>
      </c>
    </row>
    <row r="68" spans="1:19">
      <c r="A68" s="917" t="s">
        <v>2185</v>
      </c>
      <c r="B68" s="917" t="s">
        <v>2186</v>
      </c>
      <c r="C68" s="924" t="s">
        <v>2187</v>
      </c>
      <c r="D68" s="924" t="s">
        <v>2305</v>
      </c>
      <c r="E68" s="924" t="s">
        <v>2306</v>
      </c>
      <c r="F68" s="925" t="s">
        <v>2307</v>
      </c>
      <c r="G68" s="959">
        <v>96720.19</v>
      </c>
      <c r="H68" s="959" t="s">
        <v>445</v>
      </c>
      <c r="I68" s="924" t="s">
        <v>2191</v>
      </c>
      <c r="J68" s="959">
        <v>29.4</v>
      </c>
      <c r="K68" s="959">
        <v>94</v>
      </c>
      <c r="L68" s="924"/>
      <c r="M68" s="959">
        <v>9091697.8599999994</v>
      </c>
      <c r="N68" s="924" t="s">
        <v>2187</v>
      </c>
      <c r="O68" s="924" t="s">
        <v>2187</v>
      </c>
      <c r="P68" s="959">
        <v>5952016379.5168991</v>
      </c>
      <c r="Q68" s="924" t="s">
        <v>2187</v>
      </c>
      <c r="R68" s="924"/>
      <c r="S68" s="924" t="s">
        <v>2192</v>
      </c>
    </row>
    <row r="69" spans="1:19">
      <c r="A69" s="184" t="s">
        <v>2185</v>
      </c>
      <c r="B69" s="184" t="s">
        <v>2186</v>
      </c>
      <c r="C69" s="180" t="s">
        <v>2187</v>
      </c>
      <c r="D69" s="180" t="s">
        <v>2305</v>
      </c>
      <c r="E69" s="180" t="s">
        <v>2308</v>
      </c>
      <c r="F69" s="181" t="s">
        <v>2307</v>
      </c>
      <c r="G69" s="766">
        <v>378815.74</v>
      </c>
      <c r="H69" s="766" t="s">
        <v>445</v>
      </c>
      <c r="I69" s="180" t="s">
        <v>2191</v>
      </c>
      <c r="J69" s="766">
        <v>29.4</v>
      </c>
      <c r="K69" s="766">
        <v>94</v>
      </c>
      <c r="L69" s="180"/>
      <c r="M69" s="766">
        <v>35608679.560000002</v>
      </c>
      <c r="N69" s="180" t="s">
        <v>2187</v>
      </c>
      <c r="O69" s="180" t="s">
        <v>2187</v>
      </c>
      <c r="P69" s="766">
        <v>23311756204.1474</v>
      </c>
      <c r="Q69" s="180" t="s">
        <v>2187</v>
      </c>
      <c r="R69" s="180"/>
      <c r="S69" s="180" t="s">
        <v>2192</v>
      </c>
    </row>
    <row r="70" spans="1:19">
      <c r="A70" s="917" t="s">
        <v>2185</v>
      </c>
      <c r="B70" s="917" t="s">
        <v>2186</v>
      </c>
      <c r="C70" s="924" t="s">
        <v>2187</v>
      </c>
      <c r="D70" s="924" t="s">
        <v>2305</v>
      </c>
      <c r="E70" s="924" t="s">
        <v>2309</v>
      </c>
      <c r="F70" s="925" t="s">
        <v>2307</v>
      </c>
      <c r="G70" s="959">
        <v>96720.19</v>
      </c>
      <c r="H70" s="959" t="s">
        <v>445</v>
      </c>
      <c r="I70" s="924" t="s">
        <v>2191</v>
      </c>
      <c r="J70" s="959">
        <v>29.4</v>
      </c>
      <c r="K70" s="959">
        <v>94</v>
      </c>
      <c r="L70" s="924"/>
      <c r="M70" s="959">
        <v>9091697.8599999994</v>
      </c>
      <c r="N70" s="924" t="s">
        <v>2244</v>
      </c>
      <c r="O70" s="924" t="s">
        <v>2195</v>
      </c>
      <c r="P70" s="959">
        <v>5952016379.5168991</v>
      </c>
      <c r="Q70" s="924" t="s">
        <v>2244</v>
      </c>
      <c r="R70" s="924"/>
      <c r="S70" s="924" t="s">
        <v>2192</v>
      </c>
    </row>
    <row r="71" spans="1:19">
      <c r="A71" s="184" t="s">
        <v>2185</v>
      </c>
      <c r="B71" s="184" t="s">
        <v>2186</v>
      </c>
      <c r="C71" s="180" t="s">
        <v>2187</v>
      </c>
      <c r="D71" s="180" t="s">
        <v>2305</v>
      </c>
      <c r="E71" s="180" t="s">
        <v>2310</v>
      </c>
      <c r="F71" s="181" t="s">
        <v>2307</v>
      </c>
      <c r="G71" s="766">
        <v>378815.73</v>
      </c>
      <c r="H71" s="766" t="s">
        <v>445</v>
      </c>
      <c r="I71" s="180" t="s">
        <v>2191</v>
      </c>
      <c r="J71" s="766">
        <v>29.4</v>
      </c>
      <c r="K71" s="766">
        <v>94</v>
      </c>
      <c r="L71" s="180"/>
      <c r="M71" s="766">
        <v>35608678.619999997</v>
      </c>
      <c r="N71" s="180" t="s">
        <v>2244</v>
      </c>
      <c r="O71" s="180" t="s">
        <v>2195</v>
      </c>
      <c r="P71" s="766">
        <v>23311755588.762299</v>
      </c>
      <c r="Q71" s="180" t="s">
        <v>2244</v>
      </c>
      <c r="R71" s="180"/>
      <c r="S71" s="180" t="s">
        <v>2192</v>
      </c>
    </row>
    <row r="72" spans="1:19">
      <c r="A72" s="917" t="s">
        <v>2185</v>
      </c>
      <c r="B72" s="917" t="s">
        <v>2186</v>
      </c>
      <c r="C72" s="924" t="s">
        <v>2187</v>
      </c>
      <c r="D72" s="924" t="s">
        <v>2311</v>
      </c>
      <c r="E72" s="924" t="s">
        <v>2312</v>
      </c>
      <c r="F72" s="925" t="s">
        <v>2313</v>
      </c>
      <c r="G72" s="959">
        <v>452447.22</v>
      </c>
      <c r="H72" s="959" t="s">
        <v>445</v>
      </c>
      <c r="I72" s="924" t="s">
        <v>2191</v>
      </c>
      <c r="J72" s="959">
        <v>30.6</v>
      </c>
      <c r="K72" s="959">
        <v>92</v>
      </c>
      <c r="L72" s="924"/>
      <c r="M72" s="959">
        <v>41625144.239999995</v>
      </c>
      <c r="N72" s="924" t="s">
        <v>2187</v>
      </c>
      <c r="O72" s="924" t="s">
        <v>2187</v>
      </c>
      <c r="P72" s="959">
        <v>27329571202.791355</v>
      </c>
      <c r="Q72" s="924" t="s">
        <v>2233</v>
      </c>
      <c r="R72" s="924"/>
      <c r="S72" s="924" t="s">
        <v>2217</v>
      </c>
    </row>
    <row r="73" spans="1:19">
      <c r="A73" s="184" t="s">
        <v>2185</v>
      </c>
      <c r="B73" s="184" t="s">
        <v>2186</v>
      </c>
      <c r="C73" s="180" t="s">
        <v>2187</v>
      </c>
      <c r="D73" s="180" t="s">
        <v>2311</v>
      </c>
      <c r="E73" s="180" t="s">
        <v>2314</v>
      </c>
      <c r="F73" s="181" t="s">
        <v>2313</v>
      </c>
      <c r="G73" s="766">
        <v>452447.21</v>
      </c>
      <c r="H73" s="766" t="s">
        <v>445</v>
      </c>
      <c r="I73" s="180" t="s">
        <v>2191</v>
      </c>
      <c r="J73" s="766">
        <v>30.6</v>
      </c>
      <c r="K73" s="766">
        <v>92</v>
      </c>
      <c r="L73" s="180"/>
      <c r="M73" s="766">
        <v>41625143.32</v>
      </c>
      <c r="N73" s="180" t="s">
        <v>2244</v>
      </c>
      <c r="O73" s="180" t="s">
        <v>2195</v>
      </c>
      <c r="P73" s="766">
        <v>27329570598.75248</v>
      </c>
      <c r="Q73" s="180" t="s">
        <v>2233</v>
      </c>
      <c r="R73" s="180"/>
      <c r="S73" s="180" t="s">
        <v>2217</v>
      </c>
    </row>
    <row r="74" spans="1:19">
      <c r="A74" s="917" t="s">
        <v>2185</v>
      </c>
      <c r="B74" s="917" t="s">
        <v>2186</v>
      </c>
      <c r="C74" s="924" t="s">
        <v>2187</v>
      </c>
      <c r="D74" s="924" t="s">
        <v>2315</v>
      </c>
      <c r="E74" s="924" t="s">
        <v>2316</v>
      </c>
      <c r="F74" s="925" t="s">
        <v>2317</v>
      </c>
      <c r="G74" s="959">
        <v>84817.59</v>
      </c>
      <c r="H74" s="959" t="s">
        <v>445</v>
      </c>
      <c r="I74" s="924" t="s">
        <v>2191</v>
      </c>
      <c r="J74" s="959">
        <v>29.4</v>
      </c>
      <c r="K74" s="959">
        <v>81.260000000000005</v>
      </c>
      <c r="L74" s="924"/>
      <c r="M74" s="959">
        <v>6892277.3634000001</v>
      </c>
      <c r="N74" s="924" t="s">
        <v>2187</v>
      </c>
      <c r="O74" s="924" t="s">
        <v>2187</v>
      </c>
      <c r="P74" s="959">
        <v>4612877178.3310795</v>
      </c>
      <c r="Q74" s="924" t="s">
        <v>2187</v>
      </c>
      <c r="R74" s="924"/>
      <c r="S74" s="924" t="s">
        <v>2299</v>
      </c>
    </row>
    <row r="75" spans="1:19">
      <c r="A75" s="184" t="s">
        <v>2185</v>
      </c>
      <c r="B75" s="184" t="s">
        <v>2186</v>
      </c>
      <c r="C75" s="180" t="s">
        <v>2187</v>
      </c>
      <c r="D75" s="180" t="s">
        <v>2315</v>
      </c>
      <c r="E75" s="180" t="s">
        <v>2318</v>
      </c>
      <c r="F75" s="181" t="s">
        <v>2317</v>
      </c>
      <c r="G75" s="766">
        <v>366790.56</v>
      </c>
      <c r="H75" s="766" t="s">
        <v>445</v>
      </c>
      <c r="I75" s="180" t="s">
        <v>2191</v>
      </c>
      <c r="J75" s="766">
        <v>29.4</v>
      </c>
      <c r="K75" s="766">
        <v>81.260000000000005</v>
      </c>
      <c r="L75" s="180"/>
      <c r="M75" s="766">
        <v>29805400.9056</v>
      </c>
      <c r="N75" s="180" t="s">
        <v>2187</v>
      </c>
      <c r="O75" s="180" t="s">
        <v>2187</v>
      </c>
      <c r="P75" s="766">
        <v>19948218328.901779</v>
      </c>
      <c r="Q75" s="180" t="s">
        <v>2187</v>
      </c>
      <c r="R75" s="180"/>
      <c r="S75" s="180" t="s">
        <v>2299</v>
      </c>
    </row>
    <row r="76" spans="1:19">
      <c r="A76" s="917" t="s">
        <v>2185</v>
      </c>
      <c r="B76" s="917" t="s">
        <v>2186</v>
      </c>
      <c r="C76" s="924" t="s">
        <v>2187</v>
      </c>
      <c r="D76" s="924" t="s">
        <v>2315</v>
      </c>
      <c r="E76" s="924" t="s">
        <v>2319</v>
      </c>
      <c r="F76" s="925" t="s">
        <v>2317</v>
      </c>
      <c r="G76" s="959">
        <v>84817.59</v>
      </c>
      <c r="H76" s="959" t="s">
        <v>445</v>
      </c>
      <c r="I76" s="924" t="s">
        <v>2191</v>
      </c>
      <c r="J76" s="959">
        <v>29.4</v>
      </c>
      <c r="K76" s="959">
        <v>81.260000000000005</v>
      </c>
      <c r="L76" s="924"/>
      <c r="M76" s="959">
        <v>6892277.3634000001</v>
      </c>
      <c r="N76" s="924" t="s">
        <v>2195</v>
      </c>
      <c r="O76" s="924" t="s">
        <v>2195</v>
      </c>
      <c r="P76" s="959">
        <v>4612877178.3310795</v>
      </c>
      <c r="Q76" s="924" t="s">
        <v>2195</v>
      </c>
      <c r="R76" s="924"/>
      <c r="S76" s="924" t="s">
        <v>2299</v>
      </c>
    </row>
    <row r="77" spans="1:19">
      <c r="A77" s="184" t="s">
        <v>2185</v>
      </c>
      <c r="B77" s="184" t="s">
        <v>2186</v>
      </c>
      <c r="C77" s="180" t="s">
        <v>2187</v>
      </c>
      <c r="D77" s="180" t="s">
        <v>2315</v>
      </c>
      <c r="E77" s="180" t="s">
        <v>2320</v>
      </c>
      <c r="F77" s="181" t="s">
        <v>2317</v>
      </c>
      <c r="G77" s="766">
        <v>366790.55</v>
      </c>
      <c r="H77" s="766" t="s">
        <v>445</v>
      </c>
      <c r="I77" s="180" t="s">
        <v>2191</v>
      </c>
      <c r="J77" s="766">
        <v>29.4</v>
      </c>
      <c r="K77" s="766">
        <v>81.260000000000005</v>
      </c>
      <c r="L77" s="180"/>
      <c r="M77" s="766">
        <v>29805400.093000002</v>
      </c>
      <c r="N77" s="180" t="s">
        <v>2195</v>
      </c>
      <c r="O77" s="180" t="s">
        <v>2195</v>
      </c>
      <c r="P77" s="766">
        <v>19948217785.043228</v>
      </c>
      <c r="Q77" s="180" t="s">
        <v>2195</v>
      </c>
      <c r="R77" s="180"/>
      <c r="S77" s="180" t="s">
        <v>2299</v>
      </c>
    </row>
    <row r="78" spans="1:19">
      <c r="A78" s="917" t="s">
        <v>2185</v>
      </c>
      <c r="B78" s="917" t="s">
        <v>2186</v>
      </c>
      <c r="C78" s="924" t="s">
        <v>2187</v>
      </c>
      <c r="D78" s="924" t="s">
        <v>2321</v>
      </c>
      <c r="E78" s="924" t="s">
        <v>2322</v>
      </c>
      <c r="F78" s="925" t="s">
        <v>2323</v>
      </c>
      <c r="G78" s="959">
        <v>474558.81</v>
      </c>
      <c r="H78" s="959" t="s">
        <v>445</v>
      </c>
      <c r="I78" s="924" t="s">
        <v>2191</v>
      </c>
      <c r="J78" s="959">
        <v>30.6</v>
      </c>
      <c r="K78" s="959">
        <v>93.5</v>
      </c>
      <c r="L78" s="924"/>
      <c r="M78" s="959">
        <v>44371248.734999999</v>
      </c>
      <c r="N78" s="924" t="s">
        <v>2187</v>
      </c>
      <c r="O78" s="924" t="s">
        <v>2187</v>
      </c>
      <c r="P78" s="959">
        <v>29603875958.509712</v>
      </c>
      <c r="Q78" s="924" t="s">
        <v>2233</v>
      </c>
      <c r="R78" s="924"/>
      <c r="S78" s="924" t="s">
        <v>2217</v>
      </c>
    </row>
    <row r="79" spans="1:19">
      <c r="A79" s="184" t="s">
        <v>2185</v>
      </c>
      <c r="B79" s="184" t="s">
        <v>2186</v>
      </c>
      <c r="C79" s="180" t="s">
        <v>2187</v>
      </c>
      <c r="D79" s="180" t="s">
        <v>2321</v>
      </c>
      <c r="E79" s="180" t="s">
        <v>2324</v>
      </c>
      <c r="F79" s="181" t="s">
        <v>2325</v>
      </c>
      <c r="G79" s="766">
        <v>474558.81</v>
      </c>
      <c r="H79" s="766" t="s">
        <v>445</v>
      </c>
      <c r="I79" s="180" t="s">
        <v>2191</v>
      </c>
      <c r="J79" s="766">
        <v>30.6</v>
      </c>
      <c r="K79" s="766">
        <v>93.5</v>
      </c>
      <c r="L79" s="180"/>
      <c r="M79" s="766">
        <v>44371248.734999999</v>
      </c>
      <c r="N79" s="180" t="s">
        <v>2244</v>
      </c>
      <c r="O79" s="180" t="s">
        <v>2195</v>
      </c>
      <c r="P79" s="766">
        <v>29603875958.509712</v>
      </c>
      <c r="Q79" s="180" t="s">
        <v>2233</v>
      </c>
      <c r="R79" s="180"/>
      <c r="S79" s="180" t="s">
        <v>2217</v>
      </c>
    </row>
    <row r="80" spans="1:19">
      <c r="A80" s="917" t="s">
        <v>2185</v>
      </c>
      <c r="B80" s="917" t="s">
        <v>2186</v>
      </c>
      <c r="C80" s="924" t="s">
        <v>2187</v>
      </c>
      <c r="D80" s="924" t="s">
        <v>2326</v>
      </c>
      <c r="E80" s="924" t="s">
        <v>2327</v>
      </c>
      <c r="F80" s="925">
        <v>44874</v>
      </c>
      <c r="G80" s="959">
        <v>83627.179999999993</v>
      </c>
      <c r="H80" s="959" t="s">
        <v>445</v>
      </c>
      <c r="I80" s="924" t="s">
        <v>2191</v>
      </c>
      <c r="J80" s="959">
        <v>29.9</v>
      </c>
      <c r="K80" s="959">
        <v>95.36</v>
      </c>
      <c r="L80" s="924"/>
      <c r="M80" s="959">
        <v>7974687.8847999992</v>
      </c>
      <c r="N80" s="924" t="s">
        <v>2187</v>
      </c>
      <c r="O80" s="924" t="s">
        <v>2187</v>
      </c>
      <c r="P80" s="959">
        <v>5210716886.7435131</v>
      </c>
      <c r="Q80" s="924" t="s">
        <v>2187</v>
      </c>
      <c r="R80" s="924"/>
      <c r="S80" s="924" t="s">
        <v>2217</v>
      </c>
    </row>
    <row r="81" spans="1:19">
      <c r="A81" s="184" t="s">
        <v>2185</v>
      </c>
      <c r="B81" s="184" t="s">
        <v>2186</v>
      </c>
      <c r="C81" s="180" t="s">
        <v>2187</v>
      </c>
      <c r="D81" s="180" t="s">
        <v>2326</v>
      </c>
      <c r="E81" s="180" t="s">
        <v>2328</v>
      </c>
      <c r="F81" s="181">
        <v>44874</v>
      </c>
      <c r="G81" s="766">
        <v>391537.05</v>
      </c>
      <c r="H81" s="766" t="s">
        <v>445</v>
      </c>
      <c r="I81" s="180" t="s">
        <v>2191</v>
      </c>
      <c r="J81" s="766">
        <v>29.9</v>
      </c>
      <c r="K81" s="766">
        <v>95.36</v>
      </c>
      <c r="L81" s="180"/>
      <c r="M81" s="766">
        <v>37336973.088</v>
      </c>
      <c r="N81" s="180" t="s">
        <v>2187</v>
      </c>
      <c r="O81" s="180" t="s">
        <v>2187</v>
      </c>
      <c r="P81" s="766">
        <v>24396239574.510818</v>
      </c>
      <c r="Q81" s="180" t="s">
        <v>2187</v>
      </c>
      <c r="R81" s="180"/>
      <c r="S81" s="180" t="s">
        <v>2217</v>
      </c>
    </row>
    <row r="82" spans="1:19">
      <c r="A82" s="917" t="s">
        <v>2185</v>
      </c>
      <c r="B82" s="917" t="s">
        <v>2186</v>
      </c>
      <c r="C82" s="924" t="s">
        <v>2187</v>
      </c>
      <c r="D82" s="924" t="s">
        <v>2326</v>
      </c>
      <c r="E82" s="924" t="s">
        <v>2329</v>
      </c>
      <c r="F82" s="925">
        <v>44874</v>
      </c>
      <c r="G82" s="959">
        <v>83627.179999999993</v>
      </c>
      <c r="H82" s="959" t="s">
        <v>445</v>
      </c>
      <c r="I82" s="924" t="s">
        <v>2191</v>
      </c>
      <c r="J82" s="959">
        <v>29.9</v>
      </c>
      <c r="K82" s="959">
        <v>95.36</v>
      </c>
      <c r="L82" s="924"/>
      <c r="M82" s="959">
        <v>7974687.8847999992</v>
      </c>
      <c r="N82" s="924" t="s">
        <v>2244</v>
      </c>
      <c r="O82" s="924" t="s">
        <v>2195</v>
      </c>
      <c r="P82" s="959">
        <v>5210716886.7435131</v>
      </c>
      <c r="Q82" s="924" t="s">
        <v>2244</v>
      </c>
      <c r="R82" s="924"/>
      <c r="S82" s="924" t="s">
        <v>2217</v>
      </c>
    </row>
    <row r="83" spans="1:19">
      <c r="A83" s="184" t="s">
        <v>2185</v>
      </c>
      <c r="B83" s="184" t="s">
        <v>2186</v>
      </c>
      <c r="C83" s="180" t="s">
        <v>2187</v>
      </c>
      <c r="D83" s="180" t="s">
        <v>2326</v>
      </c>
      <c r="E83" s="180" t="s">
        <v>2330</v>
      </c>
      <c r="F83" s="181">
        <v>44874</v>
      </c>
      <c r="G83" s="766">
        <v>391537.05</v>
      </c>
      <c r="H83" s="766" t="s">
        <v>445</v>
      </c>
      <c r="I83" s="180" t="s">
        <v>2191</v>
      </c>
      <c r="J83" s="766">
        <v>29.9</v>
      </c>
      <c r="K83" s="766">
        <v>95.36</v>
      </c>
      <c r="L83" s="180"/>
      <c r="M83" s="766">
        <v>37336973.088</v>
      </c>
      <c r="N83" s="180" t="s">
        <v>2244</v>
      </c>
      <c r="O83" s="180" t="s">
        <v>2195</v>
      </c>
      <c r="P83" s="766">
        <v>24396239574.510818</v>
      </c>
      <c r="Q83" s="180" t="s">
        <v>2244</v>
      </c>
      <c r="R83" s="180"/>
      <c r="S83" s="180" t="s">
        <v>2217</v>
      </c>
    </row>
    <row r="84" spans="1:19">
      <c r="A84" s="917" t="s">
        <v>2185</v>
      </c>
      <c r="B84" s="917" t="s">
        <v>2186</v>
      </c>
      <c r="C84" s="924" t="s">
        <v>2187</v>
      </c>
      <c r="D84" s="924" t="s">
        <v>2331</v>
      </c>
      <c r="E84" s="924" t="s">
        <v>2332</v>
      </c>
      <c r="F84" s="925" t="s">
        <v>2333</v>
      </c>
      <c r="G84" s="959">
        <v>475794.94</v>
      </c>
      <c r="H84" s="959" t="s">
        <v>445</v>
      </c>
      <c r="I84" s="924" t="s">
        <v>2191</v>
      </c>
      <c r="J84" s="959">
        <v>30.5</v>
      </c>
      <c r="K84" s="959">
        <v>85.41</v>
      </c>
      <c r="L84" s="924"/>
      <c r="M84" s="959">
        <v>40637645.825399995</v>
      </c>
      <c r="N84" s="924" t="s">
        <v>2187</v>
      </c>
      <c r="O84" s="924" t="s">
        <v>2187</v>
      </c>
      <c r="P84" s="959">
        <v>26552922245.837135</v>
      </c>
      <c r="Q84" s="924" t="s">
        <v>2187</v>
      </c>
      <c r="R84" s="924"/>
      <c r="S84" s="924" t="s">
        <v>2210</v>
      </c>
    </row>
    <row r="85" spans="1:19">
      <c r="A85" s="184" t="s">
        <v>2185</v>
      </c>
      <c r="B85" s="184" t="s">
        <v>2186</v>
      </c>
      <c r="C85" s="180" t="s">
        <v>2187</v>
      </c>
      <c r="D85" s="180" t="s">
        <v>2331</v>
      </c>
      <c r="E85" s="180" t="s">
        <v>2334</v>
      </c>
      <c r="F85" s="181" t="s">
        <v>2333</v>
      </c>
      <c r="G85" s="766">
        <v>475794.93</v>
      </c>
      <c r="H85" s="766" t="s">
        <v>445</v>
      </c>
      <c r="I85" s="180" t="s">
        <v>2191</v>
      </c>
      <c r="J85" s="766">
        <v>30.5</v>
      </c>
      <c r="K85" s="766">
        <v>85.41</v>
      </c>
      <c r="L85" s="180"/>
      <c r="M85" s="766">
        <v>40637644.971299998</v>
      </c>
      <c r="N85" s="180" t="s">
        <v>2187</v>
      </c>
      <c r="O85" s="180" t="s">
        <v>2187</v>
      </c>
      <c r="P85" s="766">
        <v>26552921687.762218</v>
      </c>
      <c r="Q85" s="180" t="s">
        <v>2187</v>
      </c>
      <c r="R85" s="180"/>
      <c r="S85" s="180" t="s">
        <v>2210</v>
      </c>
    </row>
    <row r="86" spans="1:19">
      <c r="A86" s="917" t="s">
        <v>2185</v>
      </c>
      <c r="B86" s="917" t="s">
        <v>2186</v>
      </c>
      <c r="C86" s="924" t="s">
        <v>2187</v>
      </c>
      <c r="D86" s="924" t="s">
        <v>2335</v>
      </c>
      <c r="E86" s="924" t="s">
        <v>2336</v>
      </c>
      <c r="F86" s="925" t="s">
        <v>2337</v>
      </c>
      <c r="G86" s="959">
        <v>85625.62</v>
      </c>
      <c r="H86" s="959" t="s">
        <v>445</v>
      </c>
      <c r="I86" s="924" t="s">
        <v>2191</v>
      </c>
      <c r="J86" s="959">
        <v>29.8</v>
      </c>
      <c r="K86" s="959">
        <v>85.57</v>
      </c>
      <c r="L86" s="924"/>
      <c r="M86" s="959">
        <v>7326984.3033999987</v>
      </c>
      <c r="N86" s="924" t="s">
        <v>2187</v>
      </c>
      <c r="O86" s="924" t="s">
        <v>2187</v>
      </c>
      <c r="P86" s="959">
        <v>4787502832.7316828</v>
      </c>
      <c r="Q86" s="924" t="s">
        <v>2187</v>
      </c>
      <c r="R86" s="924"/>
      <c r="S86" s="924" t="s">
        <v>2217</v>
      </c>
    </row>
    <row r="87" spans="1:19">
      <c r="A87" s="184" t="s">
        <v>2185</v>
      </c>
      <c r="B87" s="184" t="s">
        <v>2186</v>
      </c>
      <c r="C87" s="180" t="s">
        <v>2187</v>
      </c>
      <c r="D87" s="180" t="s">
        <v>2335</v>
      </c>
      <c r="E87" s="180" t="s">
        <v>2338</v>
      </c>
      <c r="F87" s="181" t="s">
        <v>2339</v>
      </c>
      <c r="G87" s="766">
        <v>413111.12</v>
      </c>
      <c r="H87" s="766" t="s">
        <v>445</v>
      </c>
      <c r="I87" s="180" t="s">
        <v>2191</v>
      </c>
      <c r="J87" s="766">
        <v>29.8</v>
      </c>
      <c r="K87" s="766">
        <v>85.57</v>
      </c>
      <c r="L87" s="180"/>
      <c r="M87" s="766">
        <v>35349918.538399994</v>
      </c>
      <c r="N87" s="180" t="s">
        <v>2187</v>
      </c>
      <c r="O87" s="180" t="s">
        <v>2187</v>
      </c>
      <c r="P87" s="766">
        <v>23097884222.420326</v>
      </c>
      <c r="Q87" s="180" t="s">
        <v>2187</v>
      </c>
      <c r="R87" s="180"/>
      <c r="S87" s="180" t="s">
        <v>2217</v>
      </c>
    </row>
    <row r="88" spans="1:19">
      <c r="A88" s="917" t="s">
        <v>2185</v>
      </c>
      <c r="B88" s="917" t="s">
        <v>2186</v>
      </c>
      <c r="C88" s="924" t="s">
        <v>2187</v>
      </c>
      <c r="D88" s="924" t="s">
        <v>2335</v>
      </c>
      <c r="E88" s="924" t="s">
        <v>2340</v>
      </c>
      <c r="F88" s="925" t="s">
        <v>2339</v>
      </c>
      <c r="G88" s="959">
        <v>85625.62</v>
      </c>
      <c r="H88" s="959" t="s">
        <v>445</v>
      </c>
      <c r="I88" s="924" t="s">
        <v>2191</v>
      </c>
      <c r="J88" s="959">
        <v>29.8</v>
      </c>
      <c r="K88" s="959">
        <v>85.57</v>
      </c>
      <c r="L88" s="924"/>
      <c r="M88" s="959">
        <v>7326984.3033999987</v>
      </c>
      <c r="N88" s="924" t="s">
        <v>2244</v>
      </c>
      <c r="O88" s="924" t="s">
        <v>2195</v>
      </c>
      <c r="P88" s="959">
        <v>4787502832.7316828</v>
      </c>
      <c r="Q88" s="924" t="s">
        <v>2244</v>
      </c>
      <c r="R88" s="924"/>
      <c r="S88" s="924" t="s">
        <v>2217</v>
      </c>
    </row>
    <row r="89" spans="1:19">
      <c r="A89" s="184" t="s">
        <v>2185</v>
      </c>
      <c r="B89" s="184" t="s">
        <v>2186</v>
      </c>
      <c r="C89" s="180" t="s">
        <v>2187</v>
      </c>
      <c r="D89" s="180" t="s">
        <v>2335</v>
      </c>
      <c r="E89" s="180" t="s">
        <v>2341</v>
      </c>
      <c r="F89" s="181" t="s">
        <v>2342</v>
      </c>
      <c r="G89" s="766">
        <v>413111.11200000002</v>
      </c>
      <c r="H89" s="766" t="s">
        <v>445</v>
      </c>
      <c r="I89" s="180" t="s">
        <v>2191</v>
      </c>
      <c r="J89" s="766">
        <v>29.8</v>
      </c>
      <c r="K89" s="766">
        <v>85.57</v>
      </c>
      <c r="L89" s="180"/>
      <c r="M89" s="766">
        <v>35349917.853840001</v>
      </c>
      <c r="N89" s="180" t="s">
        <v>2244</v>
      </c>
      <c r="O89" s="180" t="s">
        <v>2195</v>
      </c>
      <c r="P89" s="766">
        <v>23097883775.124035</v>
      </c>
      <c r="Q89" s="180" t="s">
        <v>2244</v>
      </c>
      <c r="R89" s="180"/>
      <c r="S89" s="180" t="s">
        <v>2217</v>
      </c>
    </row>
    <row r="90" spans="1:19">
      <c r="A90" s="917" t="s">
        <v>2185</v>
      </c>
      <c r="B90" s="917" t="s">
        <v>2186</v>
      </c>
      <c r="C90" s="924" t="s">
        <v>2343</v>
      </c>
      <c r="D90" s="924" t="s">
        <v>2188</v>
      </c>
      <c r="E90" s="924">
        <v>902</v>
      </c>
      <c r="F90" s="925" t="s">
        <v>2344</v>
      </c>
      <c r="G90" s="959">
        <v>950005.49</v>
      </c>
      <c r="H90" s="959" t="s">
        <v>445</v>
      </c>
      <c r="I90" s="924" t="s">
        <v>2191</v>
      </c>
      <c r="J90" s="959">
        <v>29.9</v>
      </c>
      <c r="K90" s="959">
        <v>106.64</v>
      </c>
      <c r="L90" s="924"/>
      <c r="M90" s="959">
        <v>101308585.4536</v>
      </c>
      <c r="N90" s="924" t="s">
        <v>2345</v>
      </c>
      <c r="O90" s="924" t="s">
        <v>2345</v>
      </c>
      <c r="P90" s="959">
        <v>60789507541.334511</v>
      </c>
      <c r="Q90" s="924" t="s">
        <v>2346</v>
      </c>
      <c r="R90" s="924"/>
      <c r="S90" s="924" t="s">
        <v>2192</v>
      </c>
    </row>
    <row r="91" spans="1:19">
      <c r="A91" s="184" t="s">
        <v>2185</v>
      </c>
      <c r="B91" s="184" t="s">
        <v>2186</v>
      </c>
      <c r="C91" s="180" t="s">
        <v>2343</v>
      </c>
      <c r="D91" s="180" t="s">
        <v>2197</v>
      </c>
      <c r="E91" s="180">
        <v>916</v>
      </c>
      <c r="F91" s="181" t="s">
        <v>2313</v>
      </c>
      <c r="G91" s="766">
        <v>997843.18</v>
      </c>
      <c r="H91" s="766" t="s">
        <v>445</v>
      </c>
      <c r="I91" s="180" t="s">
        <v>2191</v>
      </c>
      <c r="J91" s="766">
        <v>30.1</v>
      </c>
      <c r="K91" s="766">
        <v>107.35</v>
      </c>
      <c r="L91" s="180"/>
      <c r="M91" s="766">
        <v>107118465.373</v>
      </c>
      <c r="N91" s="180" t="s">
        <v>2345</v>
      </c>
      <c r="O91" s="180" t="s">
        <v>2345</v>
      </c>
      <c r="P91" s="766">
        <v>68752808696.540955</v>
      </c>
      <c r="Q91" s="180" t="s">
        <v>2346</v>
      </c>
      <c r="R91" s="180"/>
      <c r="S91" s="180" t="s">
        <v>2192</v>
      </c>
    </row>
    <row r="92" spans="1:19">
      <c r="A92" s="917" t="s">
        <v>2185</v>
      </c>
      <c r="B92" s="917" t="s">
        <v>2186</v>
      </c>
      <c r="C92" s="924" t="s">
        <v>2343</v>
      </c>
      <c r="D92" s="924" t="s">
        <v>2203</v>
      </c>
      <c r="E92" s="924">
        <v>930</v>
      </c>
      <c r="F92" s="925" t="s">
        <v>2347</v>
      </c>
      <c r="G92" s="959">
        <v>994983.16</v>
      </c>
      <c r="H92" s="959" t="s">
        <v>445</v>
      </c>
      <c r="I92" s="924" t="s">
        <v>2191</v>
      </c>
      <c r="J92" s="959">
        <v>30</v>
      </c>
      <c r="K92" s="959">
        <v>95.77</v>
      </c>
      <c r="L92" s="924"/>
      <c r="M92" s="959">
        <v>95289537.233199999</v>
      </c>
      <c r="N92" s="924" t="s">
        <v>2345</v>
      </c>
      <c r="O92" s="924" t="s">
        <v>2345</v>
      </c>
      <c r="P92" s="959">
        <v>63096824684.798477</v>
      </c>
      <c r="Q92" s="924" t="s">
        <v>2346</v>
      </c>
      <c r="R92" s="924"/>
      <c r="S92" s="924" t="s">
        <v>2217</v>
      </c>
    </row>
    <row r="93" spans="1:19">
      <c r="A93" s="184" t="s">
        <v>2185</v>
      </c>
      <c r="B93" s="184" t="s">
        <v>2186</v>
      </c>
      <c r="C93" s="180" t="s">
        <v>2343</v>
      </c>
      <c r="D93" s="180" t="s">
        <v>2188</v>
      </c>
      <c r="E93" s="180" t="s">
        <v>2348</v>
      </c>
      <c r="F93" s="181" t="s">
        <v>2349</v>
      </c>
      <c r="G93" s="766">
        <v>550000</v>
      </c>
      <c r="H93" s="766" t="s">
        <v>445</v>
      </c>
      <c r="I93" s="180" t="s">
        <v>2191</v>
      </c>
      <c r="J93" s="766">
        <v>31.9</v>
      </c>
      <c r="K93" s="766">
        <v>87.89</v>
      </c>
      <c r="L93" s="180"/>
      <c r="M93" s="766">
        <v>48339500</v>
      </c>
      <c r="N93" s="180" t="s">
        <v>2350</v>
      </c>
      <c r="O93" s="180" t="s">
        <v>656</v>
      </c>
      <c r="P93" s="766">
        <v>27946853511.499996</v>
      </c>
      <c r="Q93" s="180" t="s">
        <v>2351</v>
      </c>
      <c r="R93" s="180"/>
      <c r="S93" s="180" t="s">
        <v>2217</v>
      </c>
    </row>
    <row r="94" spans="1:19">
      <c r="A94" s="917" t="s">
        <v>2185</v>
      </c>
      <c r="B94" s="917" t="s">
        <v>2186</v>
      </c>
      <c r="C94" s="924" t="s">
        <v>2343</v>
      </c>
      <c r="D94" s="924" t="s">
        <v>2188</v>
      </c>
      <c r="E94" s="924" t="s">
        <v>2352</v>
      </c>
      <c r="F94" s="925" t="s">
        <v>2349</v>
      </c>
      <c r="G94" s="959">
        <v>155000</v>
      </c>
      <c r="H94" s="959" t="s">
        <v>445</v>
      </c>
      <c r="I94" s="924" t="s">
        <v>2191</v>
      </c>
      <c r="J94" s="959">
        <v>31.9</v>
      </c>
      <c r="K94" s="959">
        <v>87.89</v>
      </c>
      <c r="L94" s="924"/>
      <c r="M94" s="959">
        <v>13622950</v>
      </c>
      <c r="N94" s="924" t="s">
        <v>2353</v>
      </c>
      <c r="O94" s="924" t="s">
        <v>656</v>
      </c>
      <c r="P94" s="959">
        <v>7875931444.1499996</v>
      </c>
      <c r="Q94" s="924" t="s">
        <v>2351</v>
      </c>
      <c r="R94" s="924"/>
      <c r="S94" s="924" t="s">
        <v>2217</v>
      </c>
    </row>
    <row r="95" spans="1:19">
      <c r="A95" s="184" t="s">
        <v>2185</v>
      </c>
      <c r="B95" s="184" t="s">
        <v>2186</v>
      </c>
      <c r="C95" s="180" t="s">
        <v>2343</v>
      </c>
      <c r="D95" s="180" t="s">
        <v>2188</v>
      </c>
      <c r="E95" s="180" t="s">
        <v>2354</v>
      </c>
      <c r="F95" s="181" t="s">
        <v>2349</v>
      </c>
      <c r="G95" s="766">
        <v>140000</v>
      </c>
      <c r="H95" s="766" t="s">
        <v>445</v>
      </c>
      <c r="I95" s="180" t="s">
        <v>2191</v>
      </c>
      <c r="J95" s="766">
        <v>31.9</v>
      </c>
      <c r="K95" s="766">
        <v>87.89</v>
      </c>
      <c r="L95" s="180"/>
      <c r="M95" s="766">
        <v>12304600</v>
      </c>
      <c r="N95" s="180" t="s">
        <v>2355</v>
      </c>
      <c r="O95" s="180" t="s">
        <v>656</v>
      </c>
      <c r="P95" s="766">
        <v>7113744530.1999989</v>
      </c>
      <c r="Q95" s="180" t="s">
        <v>2351</v>
      </c>
      <c r="R95" s="180"/>
      <c r="S95" s="180" t="s">
        <v>2217</v>
      </c>
    </row>
    <row r="96" spans="1:19">
      <c r="A96" s="917" t="s">
        <v>2185</v>
      </c>
      <c r="B96" s="917" t="s">
        <v>2186</v>
      </c>
      <c r="C96" s="924" t="s">
        <v>2343</v>
      </c>
      <c r="D96" s="924" t="s">
        <v>2188</v>
      </c>
      <c r="E96" s="924" t="s">
        <v>2356</v>
      </c>
      <c r="F96" s="925" t="s">
        <v>2349</v>
      </c>
      <c r="G96" s="959">
        <v>65000</v>
      </c>
      <c r="H96" s="959" t="s">
        <v>445</v>
      </c>
      <c r="I96" s="924" t="s">
        <v>2191</v>
      </c>
      <c r="J96" s="959">
        <v>31.9</v>
      </c>
      <c r="K96" s="959">
        <v>87.89</v>
      </c>
      <c r="L96" s="924"/>
      <c r="M96" s="959">
        <v>5712850</v>
      </c>
      <c r="N96" s="924" t="s">
        <v>2357</v>
      </c>
      <c r="O96" s="924" t="s">
        <v>656</v>
      </c>
      <c r="P96" s="959">
        <v>3302809960.4499998</v>
      </c>
      <c r="Q96" s="924" t="s">
        <v>2351</v>
      </c>
      <c r="R96" s="924"/>
      <c r="S96" s="924" t="s">
        <v>2217</v>
      </c>
    </row>
    <row r="97" spans="1:19">
      <c r="A97" s="184" t="s">
        <v>2185</v>
      </c>
      <c r="B97" s="184" t="s">
        <v>2186</v>
      </c>
      <c r="C97" s="180" t="s">
        <v>2343</v>
      </c>
      <c r="D97" s="180" t="s">
        <v>2188</v>
      </c>
      <c r="E97" s="180" t="s">
        <v>2358</v>
      </c>
      <c r="F97" s="181" t="s">
        <v>2349</v>
      </c>
      <c r="G97" s="766">
        <v>87351.78</v>
      </c>
      <c r="H97" s="766" t="s">
        <v>445</v>
      </c>
      <c r="I97" s="180" t="s">
        <v>2191</v>
      </c>
      <c r="J97" s="766">
        <v>31.9</v>
      </c>
      <c r="K97" s="766">
        <v>87.89</v>
      </c>
      <c r="L97" s="180"/>
      <c r="M97" s="766">
        <v>7677347.9441999998</v>
      </c>
      <c r="N97" s="180" t="s">
        <v>2359</v>
      </c>
      <c r="O97" s="180" t="s">
        <v>656</v>
      </c>
      <c r="P97" s="766">
        <v>4438558908.4159546</v>
      </c>
      <c r="Q97" s="180" t="s">
        <v>2351</v>
      </c>
      <c r="R97" s="180"/>
      <c r="S97" s="180" t="s">
        <v>2217</v>
      </c>
    </row>
    <row r="98" spans="1:19">
      <c r="A98" s="917" t="s">
        <v>2185</v>
      </c>
      <c r="B98" s="917" t="s">
        <v>2186</v>
      </c>
      <c r="C98" s="924" t="s">
        <v>2343</v>
      </c>
      <c r="D98" s="924" t="s">
        <v>2197</v>
      </c>
      <c r="E98" s="924">
        <v>897</v>
      </c>
      <c r="F98" s="925" t="s">
        <v>2360</v>
      </c>
      <c r="G98" s="959">
        <v>998597.84600000002</v>
      </c>
      <c r="H98" s="959" t="s">
        <v>445</v>
      </c>
      <c r="I98" s="924" t="s">
        <v>2191</v>
      </c>
      <c r="J98" s="959">
        <v>30.3</v>
      </c>
      <c r="K98" s="959">
        <v>110.46</v>
      </c>
      <c r="L98" s="924"/>
      <c r="M98" s="959">
        <v>110305118.06916</v>
      </c>
      <c r="N98" s="924" t="s">
        <v>2361</v>
      </c>
      <c r="O98" s="924" t="s">
        <v>656</v>
      </c>
      <c r="P98" s="959">
        <v>66180313213.544273</v>
      </c>
      <c r="Q98" s="924" t="s">
        <v>2351</v>
      </c>
      <c r="R98" s="924"/>
      <c r="S98" s="924" t="s">
        <v>2217</v>
      </c>
    </row>
    <row r="99" spans="1:19">
      <c r="A99" s="184" t="s">
        <v>2185</v>
      </c>
      <c r="B99" s="184" t="s">
        <v>2186</v>
      </c>
      <c r="C99" s="180" t="s">
        <v>2343</v>
      </c>
      <c r="D99" s="180" t="s">
        <v>2203</v>
      </c>
      <c r="E99" s="180" t="s">
        <v>2362</v>
      </c>
      <c r="F99" s="181" t="s">
        <v>2363</v>
      </c>
      <c r="G99" s="766">
        <v>198754.3</v>
      </c>
      <c r="H99" s="766" t="s">
        <v>445</v>
      </c>
      <c r="I99" s="180" t="s">
        <v>2191</v>
      </c>
      <c r="J99" s="766">
        <v>29.2</v>
      </c>
      <c r="K99" s="766">
        <v>106.65</v>
      </c>
      <c r="L99" s="180"/>
      <c r="M99" s="766">
        <v>21197146.094999999</v>
      </c>
      <c r="N99" s="180" t="s">
        <v>2364</v>
      </c>
      <c r="O99" s="180" t="s">
        <v>656</v>
      </c>
      <c r="P99" s="766">
        <v>12875252523.833473</v>
      </c>
      <c r="Q99" s="180" t="s">
        <v>2351</v>
      </c>
      <c r="R99" s="180"/>
      <c r="S99" s="180" t="s">
        <v>2299</v>
      </c>
    </row>
    <row r="100" spans="1:19">
      <c r="A100" s="917" t="s">
        <v>2185</v>
      </c>
      <c r="B100" s="917" t="s">
        <v>2186</v>
      </c>
      <c r="C100" s="924" t="s">
        <v>2343</v>
      </c>
      <c r="D100" s="924" t="s">
        <v>2203</v>
      </c>
      <c r="E100" s="924" t="s">
        <v>2365</v>
      </c>
      <c r="F100" s="925" t="s">
        <v>2363</v>
      </c>
      <c r="G100" s="959">
        <v>750000</v>
      </c>
      <c r="H100" s="959" t="s">
        <v>445</v>
      </c>
      <c r="I100" s="924" t="s">
        <v>2191</v>
      </c>
      <c r="J100" s="959">
        <v>29.2</v>
      </c>
      <c r="K100" s="959">
        <v>106.65</v>
      </c>
      <c r="L100" s="924"/>
      <c r="M100" s="959">
        <v>79987500</v>
      </c>
      <c r="N100" s="924" t="s">
        <v>2364</v>
      </c>
      <c r="O100" s="924" t="s">
        <v>656</v>
      </c>
      <c r="P100" s="959">
        <v>48584807437.5</v>
      </c>
      <c r="Q100" s="924" t="s">
        <v>2351</v>
      </c>
      <c r="R100" s="924"/>
      <c r="S100" s="924" t="s">
        <v>2299</v>
      </c>
    </row>
    <row r="101" spans="1:19">
      <c r="A101" s="184" t="s">
        <v>2185</v>
      </c>
      <c r="B101" s="184" t="s">
        <v>2186</v>
      </c>
      <c r="C101" s="180" t="s">
        <v>2343</v>
      </c>
      <c r="D101" s="180" t="s">
        <v>2207</v>
      </c>
      <c r="E101" s="180" t="s">
        <v>2366</v>
      </c>
      <c r="F101" s="181" t="s">
        <v>2367</v>
      </c>
      <c r="G101" s="766">
        <v>400000</v>
      </c>
      <c r="H101" s="766" t="s">
        <v>445</v>
      </c>
      <c r="I101" s="180" t="s">
        <v>2191</v>
      </c>
      <c r="J101" s="766">
        <v>29.73</v>
      </c>
      <c r="K101" s="766">
        <v>119.72</v>
      </c>
      <c r="L101" s="180"/>
      <c r="M101" s="766">
        <v>47888000</v>
      </c>
      <c r="N101" s="180" t="s">
        <v>2368</v>
      </c>
      <c r="O101" s="180" t="s">
        <v>656</v>
      </c>
      <c r="P101" s="766">
        <v>29303481296</v>
      </c>
      <c r="Q101" s="180" t="s">
        <v>2351</v>
      </c>
      <c r="R101" s="180"/>
      <c r="S101" s="180" t="s">
        <v>2299</v>
      </c>
    </row>
    <row r="102" spans="1:19">
      <c r="A102" s="917" t="s">
        <v>2185</v>
      </c>
      <c r="B102" s="917" t="s">
        <v>2186</v>
      </c>
      <c r="C102" s="924" t="s">
        <v>2343</v>
      </c>
      <c r="D102" s="924" t="s">
        <v>2207</v>
      </c>
      <c r="E102" s="924" t="s">
        <v>2369</v>
      </c>
      <c r="F102" s="925" t="s">
        <v>2367</v>
      </c>
      <c r="G102" s="959">
        <v>280000</v>
      </c>
      <c r="H102" s="959" t="s">
        <v>445</v>
      </c>
      <c r="I102" s="924" t="s">
        <v>2191</v>
      </c>
      <c r="J102" s="959">
        <v>29.73</v>
      </c>
      <c r="K102" s="959">
        <v>119.72</v>
      </c>
      <c r="L102" s="924"/>
      <c r="M102" s="959">
        <v>33521600</v>
      </c>
      <c r="N102" s="924" t="s">
        <v>2370</v>
      </c>
      <c r="O102" s="924" t="s">
        <v>656</v>
      </c>
      <c r="P102" s="959">
        <v>20512436907.200001</v>
      </c>
      <c r="Q102" s="924" t="s">
        <v>2351</v>
      </c>
      <c r="R102" s="924"/>
      <c r="S102" s="924" t="s">
        <v>2299</v>
      </c>
    </row>
    <row r="103" spans="1:19">
      <c r="A103" s="184" t="s">
        <v>2185</v>
      </c>
      <c r="B103" s="184" t="s">
        <v>2186</v>
      </c>
      <c r="C103" s="180" t="s">
        <v>2343</v>
      </c>
      <c r="D103" s="180" t="s">
        <v>2207</v>
      </c>
      <c r="E103" s="180" t="s">
        <v>2371</v>
      </c>
      <c r="F103" s="181" t="s">
        <v>2367</v>
      </c>
      <c r="G103" s="766">
        <v>225000</v>
      </c>
      <c r="H103" s="766" t="s">
        <v>445</v>
      </c>
      <c r="I103" s="180" t="s">
        <v>2191</v>
      </c>
      <c r="J103" s="766">
        <v>29.73</v>
      </c>
      <c r="K103" s="766">
        <v>119.72</v>
      </c>
      <c r="L103" s="180"/>
      <c r="M103" s="766">
        <v>26937000</v>
      </c>
      <c r="N103" s="180" t="s">
        <v>2372</v>
      </c>
      <c r="O103" s="180" t="s">
        <v>656</v>
      </c>
      <c r="P103" s="766">
        <v>16483208229</v>
      </c>
      <c r="Q103" s="180" t="s">
        <v>2351</v>
      </c>
      <c r="R103" s="180"/>
      <c r="S103" s="180" t="s">
        <v>2299</v>
      </c>
    </row>
    <row r="104" spans="1:19">
      <c r="A104" s="917" t="s">
        <v>2185</v>
      </c>
      <c r="B104" s="917" t="s">
        <v>2186</v>
      </c>
      <c r="C104" s="924" t="s">
        <v>2343</v>
      </c>
      <c r="D104" s="924" t="s">
        <v>2207</v>
      </c>
      <c r="E104" s="924" t="s">
        <v>2373</v>
      </c>
      <c r="F104" s="925" t="s">
        <v>2367</v>
      </c>
      <c r="G104" s="959">
        <v>89316.46</v>
      </c>
      <c r="H104" s="959" t="s">
        <v>445</v>
      </c>
      <c r="I104" s="924" t="s">
        <v>2191</v>
      </c>
      <c r="J104" s="959">
        <v>29.73</v>
      </c>
      <c r="K104" s="959">
        <v>119.72</v>
      </c>
      <c r="L104" s="924"/>
      <c r="M104" s="959">
        <v>10692966.591200002</v>
      </c>
      <c r="N104" s="924" t="s">
        <v>2374</v>
      </c>
      <c r="O104" s="924" t="s">
        <v>656</v>
      </c>
      <c r="P104" s="959">
        <v>6543208037.5873318</v>
      </c>
      <c r="Q104" s="924" t="s">
        <v>2351</v>
      </c>
      <c r="R104" s="924"/>
      <c r="S104" s="924" t="s">
        <v>2299</v>
      </c>
    </row>
    <row r="105" spans="1:19">
      <c r="A105" s="184" t="s">
        <v>2185</v>
      </c>
      <c r="B105" s="184" t="s">
        <v>2186</v>
      </c>
      <c r="C105" s="180" t="s">
        <v>2343</v>
      </c>
      <c r="D105" s="180" t="s">
        <v>2214</v>
      </c>
      <c r="E105" s="180" t="s">
        <v>2375</v>
      </c>
      <c r="F105" s="181" t="s">
        <v>2376</v>
      </c>
      <c r="G105" s="766">
        <v>200000</v>
      </c>
      <c r="H105" s="766" t="s">
        <v>445</v>
      </c>
      <c r="I105" s="180" t="s">
        <v>2191</v>
      </c>
      <c r="J105" s="766"/>
      <c r="K105" s="766">
        <v>96.78</v>
      </c>
      <c r="L105" s="180"/>
      <c r="M105" s="766">
        <v>19356000</v>
      </c>
      <c r="N105" s="180" t="s">
        <v>2364</v>
      </c>
      <c r="O105" s="180" t="s">
        <v>656</v>
      </c>
      <c r="P105" s="766">
        <v>12452663244</v>
      </c>
      <c r="Q105" s="180" t="s">
        <v>2351</v>
      </c>
      <c r="R105" s="180"/>
      <c r="S105" s="180" t="s">
        <v>2299</v>
      </c>
    </row>
    <row r="106" spans="1:19">
      <c r="A106" s="917" t="s">
        <v>2185</v>
      </c>
      <c r="B106" s="917" t="s">
        <v>2186</v>
      </c>
      <c r="C106" s="924" t="s">
        <v>2343</v>
      </c>
      <c r="D106" s="924" t="s">
        <v>2214</v>
      </c>
      <c r="E106" s="924" t="s">
        <v>2377</v>
      </c>
      <c r="F106" s="925" t="s">
        <v>2376</v>
      </c>
      <c r="G106" s="959">
        <v>520000</v>
      </c>
      <c r="H106" s="959" t="s">
        <v>445</v>
      </c>
      <c r="I106" s="924" t="s">
        <v>2191</v>
      </c>
      <c r="J106" s="959"/>
      <c r="K106" s="959">
        <v>96.78</v>
      </c>
      <c r="L106" s="924"/>
      <c r="M106" s="959">
        <v>50325600</v>
      </c>
      <c r="N106" s="924" t="s">
        <v>2378</v>
      </c>
      <c r="O106" s="924" t="s">
        <v>656</v>
      </c>
      <c r="P106" s="959">
        <v>32376924434.400002</v>
      </c>
      <c r="Q106" s="924" t="s">
        <v>2351</v>
      </c>
      <c r="R106" s="924"/>
      <c r="S106" s="924" t="s">
        <v>2299</v>
      </c>
    </row>
    <row r="107" spans="1:19">
      <c r="A107" s="184" t="s">
        <v>2185</v>
      </c>
      <c r="B107" s="184" t="s">
        <v>2186</v>
      </c>
      <c r="C107" s="180" t="s">
        <v>2343</v>
      </c>
      <c r="D107" s="180" t="s">
        <v>2214</v>
      </c>
      <c r="E107" s="180" t="s">
        <v>2379</v>
      </c>
      <c r="F107" s="181" t="s">
        <v>2376</v>
      </c>
      <c r="G107" s="766">
        <v>60000</v>
      </c>
      <c r="H107" s="766" t="s">
        <v>445</v>
      </c>
      <c r="I107" s="180" t="s">
        <v>2191</v>
      </c>
      <c r="J107" s="766"/>
      <c r="K107" s="766">
        <v>96.78</v>
      </c>
      <c r="L107" s="180"/>
      <c r="M107" s="766">
        <v>5806800</v>
      </c>
      <c r="N107" s="180" t="s">
        <v>2380</v>
      </c>
      <c r="O107" s="180" t="s">
        <v>656</v>
      </c>
      <c r="P107" s="766">
        <v>3735798973.2000003</v>
      </c>
      <c r="Q107" s="180" t="s">
        <v>2351</v>
      </c>
      <c r="R107" s="180"/>
      <c r="S107" s="180" t="s">
        <v>2299</v>
      </c>
    </row>
    <row r="108" spans="1:19">
      <c r="A108" s="917" t="s">
        <v>2185</v>
      </c>
      <c r="B108" s="917" t="s">
        <v>2186</v>
      </c>
      <c r="C108" s="924" t="s">
        <v>2343</v>
      </c>
      <c r="D108" s="924" t="s">
        <v>2214</v>
      </c>
      <c r="E108" s="924" t="s">
        <v>2381</v>
      </c>
      <c r="F108" s="925" t="s">
        <v>2376</v>
      </c>
      <c r="G108" s="959">
        <v>160000</v>
      </c>
      <c r="H108" s="959" t="s">
        <v>445</v>
      </c>
      <c r="I108" s="924" t="s">
        <v>2191</v>
      </c>
      <c r="J108" s="959"/>
      <c r="K108" s="959">
        <v>96.78</v>
      </c>
      <c r="L108" s="924"/>
      <c r="M108" s="959">
        <v>15484800</v>
      </c>
      <c r="N108" s="924" t="s">
        <v>2382</v>
      </c>
      <c r="O108" s="924" t="s">
        <v>656</v>
      </c>
      <c r="P108" s="959">
        <v>9962130595.2000008</v>
      </c>
      <c r="Q108" s="924" t="s">
        <v>2351</v>
      </c>
      <c r="R108" s="924"/>
      <c r="S108" s="924" t="s">
        <v>2299</v>
      </c>
    </row>
    <row r="109" spans="1:19">
      <c r="A109" s="184" t="s">
        <v>2185</v>
      </c>
      <c r="B109" s="184" t="s">
        <v>2186</v>
      </c>
      <c r="C109" s="180" t="s">
        <v>2343</v>
      </c>
      <c r="D109" s="180" t="s">
        <v>2214</v>
      </c>
      <c r="E109" s="180" t="s">
        <v>2383</v>
      </c>
      <c r="F109" s="181" t="s">
        <v>2376</v>
      </c>
      <c r="G109" s="766">
        <v>9326.64</v>
      </c>
      <c r="H109" s="766" t="s">
        <v>445</v>
      </c>
      <c r="I109" s="180" t="s">
        <v>2191</v>
      </c>
      <c r="J109" s="766"/>
      <c r="K109" s="766">
        <v>96.78</v>
      </c>
      <c r="L109" s="180"/>
      <c r="M109" s="766">
        <v>902632.21919999993</v>
      </c>
      <c r="N109" s="180" t="s">
        <v>2384</v>
      </c>
      <c r="O109" s="180" t="s">
        <v>656</v>
      </c>
      <c r="P109" s="766">
        <v>580707535.59010077</v>
      </c>
      <c r="Q109" s="180" t="s">
        <v>2351</v>
      </c>
      <c r="R109" s="180"/>
      <c r="S109" s="180" t="s">
        <v>2299</v>
      </c>
    </row>
    <row r="110" spans="1:19">
      <c r="A110" s="917" t="s">
        <v>2185</v>
      </c>
      <c r="B110" s="917" t="s">
        <v>2186</v>
      </c>
      <c r="C110" s="924" t="s">
        <v>2343</v>
      </c>
      <c r="D110" s="924" t="s">
        <v>2219</v>
      </c>
      <c r="E110" s="924">
        <v>923</v>
      </c>
      <c r="F110" s="925">
        <v>45175</v>
      </c>
      <c r="G110" s="959">
        <v>900346.5</v>
      </c>
      <c r="H110" s="959" t="s">
        <v>445</v>
      </c>
      <c r="I110" s="924" t="s">
        <v>2191</v>
      </c>
      <c r="J110" s="959">
        <v>29.9</v>
      </c>
      <c r="K110" s="959">
        <v>93.02</v>
      </c>
      <c r="L110" s="924"/>
      <c r="M110" s="959">
        <v>83750231.429999992</v>
      </c>
      <c r="N110" s="924" t="s">
        <v>2361</v>
      </c>
      <c r="O110" s="924" t="s">
        <v>656</v>
      </c>
      <c r="P110" s="959">
        <v>55510490894.118294</v>
      </c>
      <c r="Q110" s="924" t="s">
        <v>2351</v>
      </c>
      <c r="R110" s="924"/>
      <c r="S110" s="924" t="s">
        <v>2299</v>
      </c>
    </row>
    <row r="111" spans="1:19">
      <c r="A111" s="184" t="s">
        <v>2185</v>
      </c>
      <c r="B111" s="184" t="s">
        <v>2186</v>
      </c>
      <c r="C111" s="180" t="s">
        <v>2343</v>
      </c>
      <c r="D111" s="180" t="s">
        <v>2224</v>
      </c>
      <c r="E111" s="180" t="s">
        <v>2385</v>
      </c>
      <c r="F111" s="181" t="s">
        <v>2386</v>
      </c>
      <c r="G111" s="766">
        <v>590000</v>
      </c>
      <c r="H111" s="766" t="s">
        <v>445</v>
      </c>
      <c r="I111" s="180" t="s">
        <v>2191</v>
      </c>
      <c r="J111" s="766">
        <v>30.2</v>
      </c>
      <c r="K111" s="766">
        <v>91.63</v>
      </c>
      <c r="L111" s="180"/>
      <c r="M111" s="766">
        <v>54061700</v>
      </c>
      <c r="N111" s="180" t="s">
        <v>2378</v>
      </c>
      <c r="O111" s="180" t="s">
        <v>656</v>
      </c>
      <c r="P111" s="766">
        <v>36474564002.799995</v>
      </c>
      <c r="Q111" s="180" t="s">
        <v>2351</v>
      </c>
      <c r="R111" s="180"/>
      <c r="S111" s="180" t="s">
        <v>2222</v>
      </c>
    </row>
    <row r="112" spans="1:19">
      <c r="A112" s="917" t="s">
        <v>2185</v>
      </c>
      <c r="B112" s="917" t="s">
        <v>2186</v>
      </c>
      <c r="C112" s="924" t="s">
        <v>2343</v>
      </c>
      <c r="D112" s="924" t="s">
        <v>2224</v>
      </c>
      <c r="E112" s="924" t="s">
        <v>2387</v>
      </c>
      <c r="F112" s="925" t="s">
        <v>2388</v>
      </c>
      <c r="G112" s="959">
        <v>230000</v>
      </c>
      <c r="H112" s="959" t="s">
        <v>445</v>
      </c>
      <c r="I112" s="924" t="s">
        <v>2191</v>
      </c>
      <c r="J112" s="959">
        <v>30.2</v>
      </c>
      <c r="K112" s="959">
        <v>91.63</v>
      </c>
      <c r="L112" s="924"/>
      <c r="M112" s="959">
        <v>21074900</v>
      </c>
      <c r="N112" s="924" t="s">
        <v>2364</v>
      </c>
      <c r="O112" s="924" t="s">
        <v>656</v>
      </c>
      <c r="P112" s="959">
        <v>14218897831.599998</v>
      </c>
      <c r="Q112" s="924" t="s">
        <v>2351</v>
      </c>
      <c r="R112" s="924"/>
      <c r="S112" s="924" t="s">
        <v>2222</v>
      </c>
    </row>
    <row r="113" spans="1:19">
      <c r="A113" s="184" t="s">
        <v>2185</v>
      </c>
      <c r="B113" s="184" t="s">
        <v>2186</v>
      </c>
      <c r="C113" s="180" t="s">
        <v>2343</v>
      </c>
      <c r="D113" s="180" t="s">
        <v>2224</v>
      </c>
      <c r="E113" s="180" t="s">
        <v>2389</v>
      </c>
      <c r="F113" s="181" t="s">
        <v>2390</v>
      </c>
      <c r="G113" s="766">
        <v>78058.990000000005</v>
      </c>
      <c r="H113" s="766" t="s">
        <v>445</v>
      </c>
      <c r="I113" s="180" t="s">
        <v>2191</v>
      </c>
      <c r="J113" s="766">
        <v>30.2</v>
      </c>
      <c r="K113" s="766">
        <v>91.63</v>
      </c>
      <c r="L113" s="180"/>
      <c r="M113" s="766">
        <v>7152545.2537000002</v>
      </c>
      <c r="N113" s="180" t="s">
        <v>2391</v>
      </c>
      <c r="O113" s="180" t="s">
        <v>656</v>
      </c>
      <c r="P113" s="766">
        <v>4825707841.9473305</v>
      </c>
      <c r="Q113" s="180" t="s">
        <v>2351</v>
      </c>
      <c r="R113" s="180"/>
      <c r="S113" s="180" t="s">
        <v>2222</v>
      </c>
    </row>
    <row r="114" spans="1:19">
      <c r="A114" s="917" t="s">
        <v>2185</v>
      </c>
      <c r="B114" s="917" t="s">
        <v>2186</v>
      </c>
      <c r="C114" s="924" t="s">
        <v>2343</v>
      </c>
      <c r="D114" s="924" t="s">
        <v>2224</v>
      </c>
      <c r="E114" s="924" t="s">
        <v>2392</v>
      </c>
      <c r="F114" s="925" t="s">
        <v>2393</v>
      </c>
      <c r="G114" s="959">
        <v>52960.51</v>
      </c>
      <c r="H114" s="959" t="s">
        <v>445</v>
      </c>
      <c r="I114" s="924" t="s">
        <v>2191</v>
      </c>
      <c r="J114" s="959">
        <v>30.2</v>
      </c>
      <c r="K114" s="959">
        <v>91.63</v>
      </c>
      <c r="L114" s="924"/>
      <c r="M114" s="959">
        <v>4852771.5312999999</v>
      </c>
      <c r="N114" s="924" t="s">
        <v>2394</v>
      </c>
      <c r="O114" s="924" t="s">
        <v>2075</v>
      </c>
      <c r="P114" s="959">
        <v>3274087307.8236089</v>
      </c>
      <c r="Q114" s="924" t="s">
        <v>2351</v>
      </c>
      <c r="R114" s="924"/>
      <c r="S114" s="924" t="s">
        <v>2222</v>
      </c>
    </row>
    <row r="115" spans="1:19">
      <c r="A115" s="184" t="s">
        <v>2185</v>
      </c>
      <c r="B115" s="184" t="s">
        <v>2186</v>
      </c>
      <c r="C115" s="180" t="s">
        <v>2343</v>
      </c>
      <c r="D115" s="180" t="s">
        <v>2230</v>
      </c>
      <c r="E115" s="180" t="s">
        <v>2395</v>
      </c>
      <c r="F115" s="181" t="s">
        <v>2396</v>
      </c>
      <c r="G115" s="766">
        <v>209000</v>
      </c>
      <c r="H115" s="766" t="s">
        <v>445</v>
      </c>
      <c r="I115" s="180" t="s">
        <v>2191</v>
      </c>
      <c r="J115" s="766">
        <v>30</v>
      </c>
      <c r="K115" s="766">
        <v>92.86</v>
      </c>
      <c r="L115" s="180"/>
      <c r="M115" s="766">
        <v>19407740</v>
      </c>
      <c r="N115" s="180" t="s">
        <v>2378</v>
      </c>
      <c r="O115" s="180" t="s">
        <v>656</v>
      </c>
      <c r="P115" s="766">
        <v>12318364286.360001</v>
      </c>
      <c r="Q115" s="180" t="s">
        <v>2351</v>
      </c>
      <c r="R115" s="180"/>
      <c r="S115" s="180" t="s">
        <v>2222</v>
      </c>
    </row>
    <row r="116" spans="1:19">
      <c r="A116" s="917" t="s">
        <v>2185</v>
      </c>
      <c r="B116" s="917" t="s">
        <v>2186</v>
      </c>
      <c r="C116" s="924" t="s">
        <v>2343</v>
      </c>
      <c r="D116" s="924" t="s">
        <v>2230</v>
      </c>
      <c r="E116" s="924" t="s">
        <v>2397</v>
      </c>
      <c r="F116" s="925" t="s">
        <v>2396</v>
      </c>
      <c r="G116" s="959">
        <v>206000</v>
      </c>
      <c r="H116" s="959" t="s">
        <v>445</v>
      </c>
      <c r="I116" s="924" t="s">
        <v>2191</v>
      </c>
      <c r="J116" s="959">
        <v>30</v>
      </c>
      <c r="K116" s="959">
        <v>92.86</v>
      </c>
      <c r="L116" s="924"/>
      <c r="M116" s="959">
        <v>19129160</v>
      </c>
      <c r="N116" s="924" t="s">
        <v>2398</v>
      </c>
      <c r="O116" s="924" t="s">
        <v>656</v>
      </c>
      <c r="P116" s="959">
        <v>12141545660.240002</v>
      </c>
      <c r="Q116" s="924" t="s">
        <v>2351</v>
      </c>
      <c r="R116" s="924"/>
      <c r="S116" s="924" t="s">
        <v>2222</v>
      </c>
    </row>
    <row r="117" spans="1:19">
      <c r="A117" s="184" t="s">
        <v>2185</v>
      </c>
      <c r="B117" s="184" t="s">
        <v>2186</v>
      </c>
      <c r="C117" s="180" t="s">
        <v>2343</v>
      </c>
      <c r="D117" s="180" t="s">
        <v>2230</v>
      </c>
      <c r="E117" s="180" t="s">
        <v>2399</v>
      </c>
      <c r="F117" s="181" t="s">
        <v>2396</v>
      </c>
      <c r="G117" s="766">
        <v>190000</v>
      </c>
      <c r="H117" s="766" t="s">
        <v>445</v>
      </c>
      <c r="I117" s="180" t="s">
        <v>2191</v>
      </c>
      <c r="J117" s="766">
        <v>30</v>
      </c>
      <c r="K117" s="766">
        <v>92.86</v>
      </c>
      <c r="L117" s="180"/>
      <c r="M117" s="766">
        <v>17643400</v>
      </c>
      <c r="N117" s="180" t="s">
        <v>2380</v>
      </c>
      <c r="O117" s="180" t="s">
        <v>656</v>
      </c>
      <c r="P117" s="766">
        <v>11198512987.6</v>
      </c>
      <c r="Q117" s="180" t="s">
        <v>2351</v>
      </c>
      <c r="R117" s="180"/>
      <c r="S117" s="180" t="s">
        <v>2222</v>
      </c>
    </row>
    <row r="118" spans="1:19">
      <c r="A118" s="917" t="s">
        <v>2185</v>
      </c>
      <c r="B118" s="917" t="s">
        <v>2186</v>
      </c>
      <c r="C118" s="924" t="s">
        <v>2343</v>
      </c>
      <c r="D118" s="924" t="s">
        <v>2230</v>
      </c>
      <c r="E118" s="924" t="s">
        <v>2400</v>
      </c>
      <c r="F118" s="925" t="s">
        <v>2396</v>
      </c>
      <c r="G118" s="959">
        <v>138000</v>
      </c>
      <c r="H118" s="959" t="s">
        <v>445</v>
      </c>
      <c r="I118" s="924" t="s">
        <v>2191</v>
      </c>
      <c r="J118" s="959">
        <v>30</v>
      </c>
      <c r="K118" s="959">
        <v>92.86</v>
      </c>
      <c r="L118" s="924"/>
      <c r="M118" s="959">
        <v>12814680</v>
      </c>
      <c r="N118" s="924" t="s">
        <v>2401</v>
      </c>
      <c r="O118" s="924" t="s">
        <v>656</v>
      </c>
      <c r="P118" s="959">
        <v>8133656801.5200005</v>
      </c>
      <c r="Q118" s="924" t="s">
        <v>2351</v>
      </c>
      <c r="R118" s="924"/>
      <c r="S118" s="924" t="s">
        <v>2222</v>
      </c>
    </row>
    <row r="119" spans="1:19">
      <c r="A119" s="184" t="s">
        <v>2185</v>
      </c>
      <c r="B119" s="184" t="s">
        <v>2186</v>
      </c>
      <c r="C119" s="180" t="s">
        <v>2343</v>
      </c>
      <c r="D119" s="180" t="s">
        <v>2230</v>
      </c>
      <c r="E119" s="180" t="s">
        <v>2402</v>
      </c>
      <c r="F119" s="181" t="s">
        <v>2396</v>
      </c>
      <c r="G119" s="766">
        <v>106000</v>
      </c>
      <c r="H119" s="766" t="s">
        <v>445</v>
      </c>
      <c r="I119" s="180" t="s">
        <v>2191</v>
      </c>
      <c r="J119" s="766">
        <v>30</v>
      </c>
      <c r="K119" s="766">
        <v>92.86</v>
      </c>
      <c r="L119" s="180"/>
      <c r="M119" s="766">
        <v>9843160</v>
      </c>
      <c r="N119" s="180" t="s">
        <v>2391</v>
      </c>
      <c r="O119" s="180" t="s">
        <v>656</v>
      </c>
      <c r="P119" s="766">
        <v>6247591456.2400007</v>
      </c>
      <c r="Q119" s="180" t="s">
        <v>2351</v>
      </c>
      <c r="R119" s="180"/>
      <c r="S119" s="180" t="s">
        <v>2222</v>
      </c>
    </row>
    <row r="120" spans="1:19">
      <c r="A120" s="917" t="s">
        <v>2185</v>
      </c>
      <c r="B120" s="917" t="s">
        <v>2186</v>
      </c>
      <c r="C120" s="924" t="s">
        <v>2343</v>
      </c>
      <c r="D120" s="924" t="s">
        <v>2230</v>
      </c>
      <c r="E120" s="924" t="s">
        <v>2403</v>
      </c>
      <c r="F120" s="925" t="s">
        <v>2396</v>
      </c>
      <c r="G120" s="959">
        <v>50495.76</v>
      </c>
      <c r="H120" s="959" t="s">
        <v>445</v>
      </c>
      <c r="I120" s="924" t="s">
        <v>2191</v>
      </c>
      <c r="J120" s="959">
        <v>30</v>
      </c>
      <c r="K120" s="959">
        <v>92.86</v>
      </c>
      <c r="L120" s="924"/>
      <c r="M120" s="959">
        <v>4689036.2736</v>
      </c>
      <c r="N120" s="924" t="s">
        <v>2364</v>
      </c>
      <c r="O120" s="924" t="s">
        <v>656</v>
      </c>
      <c r="P120" s="959">
        <v>2976196969.3617506</v>
      </c>
      <c r="Q120" s="924" t="s">
        <v>2351</v>
      </c>
      <c r="R120" s="924"/>
      <c r="S120" s="924" t="s">
        <v>2222</v>
      </c>
    </row>
    <row r="121" spans="1:19">
      <c r="A121" s="184" t="s">
        <v>2185</v>
      </c>
      <c r="B121" s="184" t="s">
        <v>2186</v>
      </c>
      <c r="C121" s="180" t="s">
        <v>2343</v>
      </c>
      <c r="D121" s="180" t="s">
        <v>2236</v>
      </c>
      <c r="E121" s="180" t="s">
        <v>2404</v>
      </c>
      <c r="F121" s="181" t="s">
        <v>2405</v>
      </c>
      <c r="G121" s="766">
        <v>400000</v>
      </c>
      <c r="H121" s="766" t="s">
        <v>445</v>
      </c>
      <c r="I121" s="180" t="s">
        <v>2191</v>
      </c>
      <c r="J121" s="766">
        <v>29.7</v>
      </c>
      <c r="K121" s="766">
        <v>76.099999999999994</v>
      </c>
      <c r="L121" s="180"/>
      <c r="M121" s="766">
        <v>30439999.999999996</v>
      </c>
      <c r="N121" s="180" t="s">
        <v>2406</v>
      </c>
      <c r="O121" s="180" t="s">
        <v>656</v>
      </c>
      <c r="P121" s="766">
        <v>18938489520</v>
      </c>
      <c r="Q121" s="180" t="s">
        <v>2351</v>
      </c>
      <c r="R121" s="180"/>
      <c r="S121" s="180" t="s">
        <v>2299</v>
      </c>
    </row>
    <row r="122" spans="1:19">
      <c r="A122" s="917" t="s">
        <v>2185</v>
      </c>
      <c r="B122" s="917" t="s">
        <v>2186</v>
      </c>
      <c r="C122" s="924" t="s">
        <v>2343</v>
      </c>
      <c r="D122" s="924" t="s">
        <v>2236</v>
      </c>
      <c r="E122" s="924" t="s">
        <v>2407</v>
      </c>
      <c r="F122" s="925" t="s">
        <v>2405</v>
      </c>
      <c r="G122" s="959">
        <v>300000</v>
      </c>
      <c r="H122" s="959" t="s">
        <v>445</v>
      </c>
      <c r="I122" s="924" t="s">
        <v>2191</v>
      </c>
      <c r="J122" s="959">
        <v>29.7</v>
      </c>
      <c r="K122" s="959">
        <v>76.099999999999994</v>
      </c>
      <c r="L122" s="924"/>
      <c r="M122" s="959">
        <v>22830000</v>
      </c>
      <c r="N122" s="924" t="s">
        <v>2364</v>
      </c>
      <c r="O122" s="924" t="s">
        <v>656</v>
      </c>
      <c r="P122" s="959">
        <v>14203867140</v>
      </c>
      <c r="Q122" s="924" t="s">
        <v>2351</v>
      </c>
      <c r="R122" s="924"/>
      <c r="S122" s="924" t="s">
        <v>2299</v>
      </c>
    </row>
    <row r="123" spans="1:19">
      <c r="A123" s="184" t="s">
        <v>2185</v>
      </c>
      <c r="B123" s="184" t="s">
        <v>2186</v>
      </c>
      <c r="C123" s="180" t="s">
        <v>2343</v>
      </c>
      <c r="D123" s="180" t="s">
        <v>2236</v>
      </c>
      <c r="E123" s="180" t="s">
        <v>2408</v>
      </c>
      <c r="F123" s="181" t="s">
        <v>2405</v>
      </c>
      <c r="G123" s="766">
        <v>254684.342</v>
      </c>
      <c r="H123" s="766" t="s">
        <v>445</v>
      </c>
      <c r="I123" s="180" t="s">
        <v>2191</v>
      </c>
      <c r="J123" s="766">
        <v>29.7</v>
      </c>
      <c r="K123" s="766">
        <v>76.099999999999994</v>
      </c>
      <c r="L123" s="180"/>
      <c r="M123" s="766">
        <v>19381478.426199999</v>
      </c>
      <c r="N123" s="180" t="s">
        <v>2406</v>
      </c>
      <c r="O123" s="180" t="s">
        <v>656</v>
      </c>
      <c r="P123" s="766">
        <v>12058341854.687738</v>
      </c>
      <c r="Q123" s="180" t="s">
        <v>2351</v>
      </c>
      <c r="R123" s="180"/>
      <c r="S123" s="180" t="s">
        <v>2299</v>
      </c>
    </row>
    <row r="124" spans="1:19">
      <c r="A124" s="917" t="s">
        <v>2185</v>
      </c>
      <c r="B124" s="917" t="s">
        <v>2186</v>
      </c>
      <c r="C124" s="924" t="s">
        <v>2343</v>
      </c>
      <c r="D124" s="924" t="s">
        <v>2188</v>
      </c>
      <c r="E124" s="924">
        <v>907</v>
      </c>
      <c r="F124" s="925" t="s">
        <v>2409</v>
      </c>
      <c r="G124" s="959">
        <v>951134.77</v>
      </c>
      <c r="H124" s="959" t="s">
        <v>445</v>
      </c>
      <c r="I124" s="924" t="s">
        <v>2191</v>
      </c>
      <c r="J124" s="959">
        <v>29.9</v>
      </c>
      <c r="K124" s="959">
        <v>107.45</v>
      </c>
      <c r="L124" s="924"/>
      <c r="M124" s="959">
        <v>102199431.03650001</v>
      </c>
      <c r="N124" s="924" t="s">
        <v>2410</v>
      </c>
      <c r="O124" s="924" t="s">
        <v>2713</v>
      </c>
      <c r="P124" s="959">
        <v>64385232755.270859</v>
      </c>
      <c r="Q124" s="924" t="s">
        <v>2411</v>
      </c>
      <c r="R124" s="924"/>
      <c r="S124" s="924" t="s">
        <v>2299</v>
      </c>
    </row>
    <row r="125" spans="1:19">
      <c r="A125" s="184" t="s">
        <v>2185</v>
      </c>
      <c r="B125" s="184" t="s">
        <v>2186</v>
      </c>
      <c r="C125" s="180" t="s">
        <v>2343</v>
      </c>
      <c r="D125" s="180" t="s">
        <v>2197</v>
      </c>
      <c r="E125" s="180">
        <v>926</v>
      </c>
      <c r="F125" s="181" t="s">
        <v>2412</v>
      </c>
      <c r="G125" s="766">
        <v>904014.5</v>
      </c>
      <c r="H125" s="766" t="s">
        <v>445</v>
      </c>
      <c r="I125" s="180" t="s">
        <v>2191</v>
      </c>
      <c r="J125" s="766">
        <v>30.3</v>
      </c>
      <c r="K125" s="766">
        <v>86.27</v>
      </c>
      <c r="L125" s="180"/>
      <c r="M125" s="766">
        <v>77989330.914999992</v>
      </c>
      <c r="N125" s="180" t="s">
        <v>2410</v>
      </c>
      <c r="O125" s="180" t="s">
        <v>2713</v>
      </c>
      <c r="P125" s="766">
        <v>53146453466.674065</v>
      </c>
      <c r="Q125" s="180" t="s">
        <v>2411</v>
      </c>
      <c r="R125" s="180"/>
      <c r="S125" s="180" t="s">
        <v>2299</v>
      </c>
    </row>
    <row r="126" spans="1:19">
      <c r="A126" s="917" t="s">
        <v>2185</v>
      </c>
      <c r="B126" s="917" t="s">
        <v>2186</v>
      </c>
      <c r="C126" s="924" t="s">
        <v>2343</v>
      </c>
      <c r="D126" s="924" t="s">
        <v>2203</v>
      </c>
      <c r="E126" s="924">
        <v>937</v>
      </c>
      <c r="F126" s="925" t="s">
        <v>2413</v>
      </c>
      <c r="G126" s="959">
        <v>950236.53</v>
      </c>
      <c r="H126" s="959" t="s">
        <v>445</v>
      </c>
      <c r="I126" s="924" t="s">
        <v>2191</v>
      </c>
      <c r="J126" s="959">
        <v>29</v>
      </c>
      <c r="K126" s="959">
        <v>83.92</v>
      </c>
      <c r="L126" s="924"/>
      <c r="M126" s="959">
        <v>79743849.597599998</v>
      </c>
      <c r="N126" s="924" t="s">
        <v>2410</v>
      </c>
      <c r="O126" s="924" t="s">
        <v>2713</v>
      </c>
      <c r="P126" s="959">
        <v>49197409802.292137</v>
      </c>
      <c r="Q126" s="924" t="s">
        <v>2411</v>
      </c>
      <c r="R126" s="924"/>
      <c r="S126" s="924" t="s">
        <v>2217</v>
      </c>
    </row>
    <row r="127" spans="1:19">
      <c r="A127" s="184" t="s">
        <v>2185</v>
      </c>
      <c r="B127" s="184" t="s">
        <v>2186</v>
      </c>
      <c r="C127" s="180" t="s">
        <v>2114</v>
      </c>
      <c r="D127" s="180" t="s">
        <v>2188</v>
      </c>
      <c r="E127" s="180">
        <v>899</v>
      </c>
      <c r="F127" s="181" t="s">
        <v>2414</v>
      </c>
      <c r="G127" s="766">
        <v>629509.13</v>
      </c>
      <c r="H127" s="766" t="s">
        <v>445</v>
      </c>
      <c r="I127" s="180" t="s">
        <v>2191</v>
      </c>
      <c r="J127" s="766">
        <v>30.04</v>
      </c>
      <c r="K127" s="766">
        <v>107.93</v>
      </c>
      <c r="L127" s="180"/>
      <c r="M127" s="766">
        <v>67942920.400900006</v>
      </c>
      <c r="N127" s="180" t="s">
        <v>2415</v>
      </c>
      <c r="O127" s="180" t="s">
        <v>2415</v>
      </c>
      <c r="P127" s="766">
        <v>40280300074.275574</v>
      </c>
      <c r="Q127" s="180" t="s">
        <v>2416</v>
      </c>
      <c r="R127" s="180"/>
      <c r="S127" s="180" t="s">
        <v>2192</v>
      </c>
    </row>
    <row r="128" spans="1:19">
      <c r="A128" s="917" t="s">
        <v>2185</v>
      </c>
      <c r="B128" s="917" t="s">
        <v>2186</v>
      </c>
      <c r="C128" s="924" t="s">
        <v>2114</v>
      </c>
      <c r="D128" s="924" t="s">
        <v>2197</v>
      </c>
      <c r="E128" s="924">
        <v>913</v>
      </c>
      <c r="F128" s="925" t="s">
        <v>2417</v>
      </c>
      <c r="G128" s="959">
        <v>995396.07</v>
      </c>
      <c r="H128" s="959" t="s">
        <v>445</v>
      </c>
      <c r="I128" s="924" t="s">
        <v>2191</v>
      </c>
      <c r="J128" s="959">
        <v>30.2</v>
      </c>
      <c r="K128" s="959">
        <v>113.12</v>
      </c>
      <c r="L128" s="924"/>
      <c r="M128" s="959">
        <v>112599203.4384</v>
      </c>
      <c r="N128" s="924" t="s">
        <v>2418</v>
      </c>
      <c r="O128" s="924" t="s">
        <v>2418</v>
      </c>
      <c r="P128" s="959">
        <v>69976351365.64183</v>
      </c>
      <c r="Q128" s="924" t="s">
        <v>2419</v>
      </c>
      <c r="R128" s="924"/>
      <c r="S128" s="924" t="s">
        <v>2192</v>
      </c>
    </row>
    <row r="129" spans="1:19">
      <c r="A129" s="184" t="s">
        <v>2185</v>
      </c>
      <c r="B129" s="184" t="s">
        <v>2186</v>
      </c>
      <c r="C129" s="180" t="s">
        <v>2114</v>
      </c>
      <c r="D129" s="180" t="s">
        <v>2203</v>
      </c>
      <c r="E129" s="180">
        <v>921</v>
      </c>
      <c r="F129" s="181" t="s">
        <v>2420</v>
      </c>
      <c r="G129" s="766">
        <v>699908.24</v>
      </c>
      <c r="H129" s="766" t="s">
        <v>445</v>
      </c>
      <c r="I129" s="180" t="s">
        <v>2191</v>
      </c>
      <c r="J129" s="766">
        <v>28.9</v>
      </c>
      <c r="K129" s="766">
        <v>96.72</v>
      </c>
      <c r="L129" s="180"/>
      <c r="M129" s="766">
        <v>67695124.972800002</v>
      </c>
      <c r="N129" s="180" t="s">
        <v>2415</v>
      </c>
      <c r="O129" s="180" t="s">
        <v>2415</v>
      </c>
      <c r="P129" s="766">
        <v>42070083146.096184</v>
      </c>
      <c r="Q129" s="180" t="s">
        <v>2416</v>
      </c>
      <c r="R129" s="180"/>
      <c r="S129" s="180" t="s">
        <v>2222</v>
      </c>
    </row>
    <row r="130" spans="1:19">
      <c r="A130" s="917" t="s">
        <v>2185</v>
      </c>
      <c r="B130" s="917" t="s">
        <v>2186</v>
      </c>
      <c r="C130" s="924" t="s">
        <v>2421</v>
      </c>
      <c r="D130" s="924" t="s">
        <v>2188</v>
      </c>
      <c r="E130" s="924" t="s">
        <v>2422</v>
      </c>
      <c r="F130" s="925" t="s">
        <v>2423</v>
      </c>
      <c r="G130" s="959">
        <v>559860.98</v>
      </c>
      <c r="H130" s="959" t="s">
        <v>445</v>
      </c>
      <c r="I130" s="924" t="s">
        <v>2191</v>
      </c>
      <c r="J130" s="959">
        <v>31.9</v>
      </c>
      <c r="K130" s="959">
        <v>79.040000000000006</v>
      </c>
      <c r="L130" s="924"/>
      <c r="M130" s="959">
        <v>44251411.859200001</v>
      </c>
      <c r="N130" s="924" t="s">
        <v>2424</v>
      </c>
      <c r="O130" s="924" t="s">
        <v>2713</v>
      </c>
      <c r="P130" s="959">
        <v>27344584690.038471</v>
      </c>
      <c r="Q130" s="924" t="s">
        <v>2425</v>
      </c>
      <c r="R130" s="924"/>
      <c r="S130" s="924" t="s">
        <v>2217</v>
      </c>
    </row>
    <row r="131" spans="1:19">
      <c r="A131" s="184" t="s">
        <v>2185</v>
      </c>
      <c r="B131" s="184" t="s">
        <v>2186</v>
      </c>
      <c r="C131" s="180" t="s">
        <v>2421</v>
      </c>
      <c r="D131" s="180" t="s">
        <v>2197</v>
      </c>
      <c r="E131" s="180" t="s">
        <v>2426</v>
      </c>
      <c r="F131" s="181" t="s">
        <v>2423</v>
      </c>
      <c r="G131" s="766">
        <v>391902.68</v>
      </c>
      <c r="H131" s="766" t="s">
        <v>445</v>
      </c>
      <c r="I131" s="180" t="s">
        <v>2191</v>
      </c>
      <c r="J131" s="766">
        <v>31.9</v>
      </c>
      <c r="K131" s="766">
        <v>79.040000000000006</v>
      </c>
      <c r="L131" s="180"/>
      <c r="M131" s="766">
        <v>30975987.827200003</v>
      </c>
      <c r="N131" s="180" t="s">
        <v>2353</v>
      </c>
      <c r="O131" s="180" t="s">
        <v>2187</v>
      </c>
      <c r="P131" s="766">
        <v>19141208989.97649</v>
      </c>
      <c r="Q131" s="180" t="s">
        <v>2425</v>
      </c>
      <c r="R131" s="180"/>
      <c r="S131" s="180" t="s">
        <v>2427</v>
      </c>
    </row>
    <row r="133" spans="1:19">
      <c r="A133" s="656"/>
      <c r="B133" s="656"/>
      <c r="C133" s="1150" t="s">
        <v>2430</v>
      </c>
      <c r="D133" s="1150"/>
      <c r="E133" s="1150"/>
      <c r="F133" s="656"/>
      <c r="G133" s="1008">
        <f>SUM(G6:G132)</f>
        <v>45288516.300000004</v>
      </c>
      <c r="H133" s="656"/>
      <c r="I133" s="656"/>
      <c r="J133" s="656"/>
      <c r="K133" s="656"/>
      <c r="L133" s="656"/>
      <c r="M133" s="1008">
        <f>SUM(M6:M132)</f>
        <v>4502735193.8359985</v>
      </c>
      <c r="N133" s="656"/>
      <c r="O133" s="656"/>
      <c r="P133" s="1008">
        <f>SUM(P6:P132)</f>
        <v>2820707259700.3433</v>
      </c>
      <c r="Q133" s="656"/>
      <c r="R133" s="656"/>
      <c r="S133" s="656"/>
    </row>
    <row r="135" spans="1:19">
      <c r="K135" s="915"/>
    </row>
  </sheetData>
  <mergeCells count="1">
    <mergeCell ref="C133:E133"/>
  </mergeCells>
  <hyperlinks>
    <hyperlink ref="A2" location="Sommaire!A1" display="Retour au sommaire" xr:uid="{FBD1B1CE-4EB5-4F73-B6CF-3E0E150789E9}"/>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CA1B9-6B5A-4C03-8850-61C107D0D301}">
  <sheetPr codeName="Feuil13"/>
  <dimension ref="A2:C66"/>
  <sheetViews>
    <sheetView workbookViewId="0"/>
  </sheetViews>
  <sheetFormatPr baseColWidth="10" defaultRowHeight="12"/>
  <cols>
    <col min="1" max="1" width="11.5546875" style="49"/>
    <col min="2" max="2" width="37.44140625" style="49" customWidth="1"/>
    <col min="3" max="3" width="70.77734375" style="49" customWidth="1"/>
    <col min="4" max="16384" width="11.5546875" style="49"/>
  </cols>
  <sheetData>
    <row r="2" spans="1:3" ht="16.2">
      <c r="A2" s="909" t="s">
        <v>2710</v>
      </c>
    </row>
    <row r="3" spans="1:3" ht="28.8">
      <c r="A3" s="746" t="s">
        <v>2523</v>
      </c>
    </row>
    <row r="5" spans="1:3" ht="12.6" thickBot="1">
      <c r="B5" s="769" t="s">
        <v>2432</v>
      </c>
      <c r="C5" s="769" t="s">
        <v>2433</v>
      </c>
    </row>
    <row r="6" spans="1:3" ht="24.6" thickTop="1">
      <c r="B6" s="770" t="s">
        <v>2434</v>
      </c>
      <c r="C6" s="771" t="s">
        <v>2435</v>
      </c>
    </row>
    <row r="7" spans="1:3" ht="24">
      <c r="B7" s="960" t="s">
        <v>2436</v>
      </c>
      <c r="C7" s="961" t="s">
        <v>2437</v>
      </c>
    </row>
    <row r="9" spans="1:3" ht="12.6" thickBot="1">
      <c r="B9" s="769" t="s">
        <v>2432</v>
      </c>
      <c r="C9" s="769" t="s">
        <v>2433</v>
      </c>
    </row>
    <row r="10" spans="1:3" ht="24.6" thickTop="1">
      <c r="B10" s="770" t="s">
        <v>2438</v>
      </c>
      <c r="C10" s="771" t="s">
        <v>2439</v>
      </c>
    </row>
    <row r="11" spans="1:3" ht="24">
      <c r="B11" s="962" t="s">
        <v>2440</v>
      </c>
      <c r="C11" s="963" t="s">
        <v>2441</v>
      </c>
    </row>
    <row r="12" spans="1:3" ht="48">
      <c r="B12" s="772" t="s">
        <v>1491</v>
      </c>
      <c r="C12" s="773" t="s">
        <v>2442</v>
      </c>
    </row>
    <row r="13" spans="1:3" ht="24">
      <c r="B13" s="962" t="s">
        <v>2443</v>
      </c>
      <c r="C13" s="963" t="s">
        <v>2444</v>
      </c>
    </row>
    <row r="14" spans="1:3">
      <c r="B14" s="772" t="s">
        <v>1454</v>
      </c>
      <c r="C14" s="773" t="s">
        <v>2445</v>
      </c>
    </row>
    <row r="15" spans="1:3" ht="36">
      <c r="B15" s="962" t="s">
        <v>1455</v>
      </c>
      <c r="C15" s="963" t="s">
        <v>2446</v>
      </c>
    </row>
    <row r="16" spans="1:3" ht="36">
      <c r="B16" s="772" t="s">
        <v>1457</v>
      </c>
      <c r="C16" s="773" t="s">
        <v>2447</v>
      </c>
    </row>
    <row r="17" spans="2:3" ht="36">
      <c r="B17" s="962" t="s">
        <v>1459</v>
      </c>
      <c r="C17" s="963" t="s">
        <v>2448</v>
      </c>
    </row>
    <row r="18" spans="2:3" ht="24">
      <c r="B18" s="772" t="s">
        <v>2449</v>
      </c>
      <c r="C18" s="773" t="s">
        <v>2450</v>
      </c>
    </row>
    <row r="19" spans="2:3">
      <c r="B19" s="962" t="s">
        <v>1461</v>
      </c>
      <c r="C19" s="963" t="s">
        <v>2451</v>
      </c>
    </row>
    <row r="20" spans="2:3" ht="48">
      <c r="B20" s="772" t="s">
        <v>1490</v>
      </c>
      <c r="C20" s="773" t="s">
        <v>2452</v>
      </c>
    </row>
    <row r="21" spans="2:3" ht="36">
      <c r="B21" s="962" t="s">
        <v>1464</v>
      </c>
      <c r="C21" s="963" t="s">
        <v>2453</v>
      </c>
    </row>
    <row r="22" spans="2:3">
      <c r="B22" s="772" t="s">
        <v>1479</v>
      </c>
      <c r="C22" s="773" t="s">
        <v>2454</v>
      </c>
    </row>
    <row r="23" spans="2:3">
      <c r="B23" s="962" t="s">
        <v>1480</v>
      </c>
      <c r="C23" s="963" t="s">
        <v>2455</v>
      </c>
    </row>
    <row r="24" spans="2:3">
      <c r="B24" s="772" t="s">
        <v>1492</v>
      </c>
      <c r="C24" s="773" t="s">
        <v>2456</v>
      </c>
    </row>
    <row r="25" spans="2:3">
      <c r="B25" s="962" t="s">
        <v>2457</v>
      </c>
      <c r="C25" s="963" t="s">
        <v>2458</v>
      </c>
    </row>
    <row r="26" spans="2:3" ht="24">
      <c r="B26" s="772" t="s">
        <v>2459</v>
      </c>
      <c r="C26" s="773" t="s">
        <v>2460</v>
      </c>
    </row>
    <row r="27" spans="2:3">
      <c r="B27" s="962" t="s">
        <v>2461</v>
      </c>
      <c r="C27" s="963" t="s">
        <v>2462</v>
      </c>
    </row>
    <row r="28" spans="2:3" ht="24">
      <c r="B28" s="772" t="s">
        <v>1502</v>
      </c>
      <c r="C28" s="773" t="s">
        <v>2463</v>
      </c>
    </row>
    <row r="29" spans="2:3" ht="24">
      <c r="B29" s="962" t="s">
        <v>2464</v>
      </c>
      <c r="C29" s="963" t="s">
        <v>2465</v>
      </c>
    </row>
    <row r="30" spans="2:3" ht="36">
      <c r="B30" s="772" t="s">
        <v>2466</v>
      </c>
      <c r="C30" s="773" t="s">
        <v>2467</v>
      </c>
    </row>
    <row r="31" spans="2:3" ht="60">
      <c r="B31" s="962" t="s">
        <v>1445</v>
      </c>
      <c r="C31" s="963" t="s">
        <v>2468</v>
      </c>
    </row>
    <row r="32" spans="2:3" ht="36">
      <c r="B32" s="772" t="s">
        <v>1460</v>
      </c>
      <c r="C32" s="773" t="s">
        <v>2469</v>
      </c>
    </row>
    <row r="33" spans="2:3" ht="48">
      <c r="B33" s="962" t="s">
        <v>2470</v>
      </c>
      <c r="C33" s="963" t="s">
        <v>2471</v>
      </c>
    </row>
    <row r="34" spans="2:3">
      <c r="B34" s="772" t="s">
        <v>2472</v>
      </c>
      <c r="C34" s="773" t="s">
        <v>2473</v>
      </c>
    </row>
    <row r="35" spans="2:3">
      <c r="B35" s="962" t="s">
        <v>2474</v>
      </c>
      <c r="C35" s="963" t="s">
        <v>2475</v>
      </c>
    </row>
    <row r="36" spans="2:3" ht="36">
      <c r="B36" s="772" t="s">
        <v>2476</v>
      </c>
      <c r="C36" s="773" t="s">
        <v>2477</v>
      </c>
    </row>
    <row r="37" spans="2:3" ht="36">
      <c r="B37" s="962" t="s">
        <v>2478</v>
      </c>
      <c r="C37" s="963" t="s">
        <v>2479</v>
      </c>
    </row>
    <row r="38" spans="2:3" ht="48">
      <c r="B38" s="772" t="s">
        <v>2480</v>
      </c>
      <c r="C38" s="773" t="s">
        <v>2481</v>
      </c>
    </row>
    <row r="39" spans="2:3">
      <c r="B39" s="962" t="s">
        <v>2482</v>
      </c>
      <c r="C39" s="963" t="s">
        <v>2483</v>
      </c>
    </row>
    <row r="40" spans="2:3">
      <c r="B40" s="772" t="s">
        <v>2484</v>
      </c>
      <c r="C40" s="773" t="s">
        <v>2485</v>
      </c>
    </row>
    <row r="41" spans="2:3" ht="24">
      <c r="B41" s="962" t="s">
        <v>2486</v>
      </c>
      <c r="C41" s="963" t="s">
        <v>2487</v>
      </c>
    </row>
    <row r="42" spans="2:3">
      <c r="B42" s="772" t="s">
        <v>2488</v>
      </c>
      <c r="C42" s="773" t="s">
        <v>2489</v>
      </c>
    </row>
    <row r="43" spans="2:3">
      <c r="B43" s="962"/>
      <c r="C43" s="963" t="s">
        <v>2490</v>
      </c>
    </row>
    <row r="44" spans="2:3" ht="60">
      <c r="B44" s="772" t="s">
        <v>2491</v>
      </c>
      <c r="C44" s="773" t="s">
        <v>2492</v>
      </c>
    </row>
    <row r="45" spans="2:3" ht="24">
      <c r="B45" s="962" t="s">
        <v>2493</v>
      </c>
      <c r="C45" s="963" t="s">
        <v>2494</v>
      </c>
    </row>
    <row r="46" spans="2:3" ht="24">
      <c r="B46" s="772" t="s">
        <v>2495</v>
      </c>
      <c r="C46" s="773" t="s">
        <v>2496</v>
      </c>
    </row>
    <row r="47" spans="2:3">
      <c r="B47" s="962" t="s">
        <v>1449</v>
      </c>
      <c r="C47" s="963" t="s">
        <v>2497</v>
      </c>
    </row>
    <row r="48" spans="2:3">
      <c r="B48" s="1151" t="s">
        <v>2498</v>
      </c>
      <c r="C48" s="773" t="s">
        <v>2499</v>
      </c>
    </row>
    <row r="49" spans="2:3">
      <c r="B49" s="1151"/>
      <c r="C49" s="773" t="s">
        <v>2500</v>
      </c>
    </row>
    <row r="50" spans="2:3">
      <c r="B50" s="1151"/>
      <c r="C50" s="773" t="s">
        <v>2501</v>
      </c>
    </row>
    <row r="51" spans="2:3">
      <c r="B51" s="1151"/>
      <c r="C51" s="773" t="s">
        <v>2502</v>
      </c>
    </row>
    <row r="52" spans="2:3">
      <c r="B52" s="1151"/>
      <c r="C52" s="773" t="s">
        <v>2503</v>
      </c>
    </row>
    <row r="53" spans="2:3">
      <c r="B53" s="1151"/>
      <c r="C53" s="773" t="s">
        <v>2504</v>
      </c>
    </row>
    <row r="54" spans="2:3">
      <c r="B54" s="1151"/>
      <c r="C54" s="773" t="s">
        <v>2505</v>
      </c>
    </row>
    <row r="55" spans="2:3">
      <c r="B55" s="1151"/>
      <c r="C55" s="773" t="s">
        <v>2506</v>
      </c>
    </row>
    <row r="56" spans="2:3">
      <c r="B56" s="1151"/>
      <c r="C56" s="773" t="s">
        <v>2507</v>
      </c>
    </row>
    <row r="57" spans="2:3">
      <c r="B57" s="1151"/>
      <c r="C57" s="773" t="s">
        <v>2508</v>
      </c>
    </row>
    <row r="58" spans="2:3" ht="24">
      <c r="B58" s="962" t="s">
        <v>2509</v>
      </c>
      <c r="C58" s="963" t="s">
        <v>2510</v>
      </c>
    </row>
    <row r="59" spans="2:3" ht="36">
      <c r="B59" s="772" t="s">
        <v>2511</v>
      </c>
      <c r="C59" s="773" t="s">
        <v>2512</v>
      </c>
    </row>
    <row r="60" spans="2:3">
      <c r="B60" s="962" t="s">
        <v>1498</v>
      </c>
      <c r="C60" s="963" t="s">
        <v>2513</v>
      </c>
    </row>
    <row r="61" spans="2:3" ht="36">
      <c r="B61" s="772" t="s">
        <v>2514</v>
      </c>
      <c r="C61" s="773" t="s">
        <v>2515</v>
      </c>
    </row>
    <row r="62" spans="2:3">
      <c r="B62" s="962" t="s">
        <v>1488</v>
      </c>
      <c r="C62" s="963" t="s">
        <v>2516</v>
      </c>
    </row>
    <row r="63" spans="2:3">
      <c r="B63" s="772" t="s">
        <v>1489</v>
      </c>
      <c r="C63" s="773"/>
    </row>
    <row r="64" spans="2:3" ht="24">
      <c r="B64" s="962" t="s">
        <v>2517</v>
      </c>
      <c r="C64" s="963" t="s">
        <v>2518</v>
      </c>
    </row>
    <row r="65" spans="2:3" ht="24">
      <c r="B65" s="772" t="s">
        <v>2519</v>
      </c>
      <c r="C65" s="773" t="s">
        <v>2520</v>
      </c>
    </row>
    <row r="66" spans="2:3" ht="36">
      <c r="B66" s="960" t="s">
        <v>2521</v>
      </c>
      <c r="C66" s="961" t="s">
        <v>2522</v>
      </c>
    </row>
  </sheetData>
  <mergeCells count="1">
    <mergeCell ref="B48:B57"/>
  </mergeCells>
  <hyperlinks>
    <hyperlink ref="A2" location="Sommaire!A1" display="Retour au sommaire" xr:uid="{6C0A3577-D7A7-47AB-A440-591C9CB1E38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0A49C-5D83-462D-BBE8-F30A5DB50D33}">
  <sheetPr codeName="Feuil14"/>
  <dimension ref="A2:G44"/>
  <sheetViews>
    <sheetView workbookViewId="0"/>
  </sheetViews>
  <sheetFormatPr baseColWidth="10" defaultRowHeight="12"/>
  <cols>
    <col min="1" max="1" width="11.5546875" style="49"/>
    <col min="2" max="2" width="2.77734375" style="179" bestFit="1" customWidth="1"/>
    <col min="3" max="3" width="56.33203125" style="179" bestFit="1" customWidth="1"/>
    <col min="4" max="7" width="11.5546875" style="179"/>
    <col min="8" max="16384" width="11.5546875" style="49"/>
  </cols>
  <sheetData>
    <row r="2" spans="1:3" ht="16.2">
      <c r="A2" s="909" t="s">
        <v>2710</v>
      </c>
    </row>
    <row r="3" spans="1:3" ht="28.8">
      <c r="A3" s="746" t="s">
        <v>2536</v>
      </c>
    </row>
    <row r="5" spans="1:3" ht="14.4">
      <c r="B5" s="671" t="s">
        <v>2524</v>
      </c>
    </row>
    <row r="7" spans="1:3">
      <c r="C7" s="179" t="s">
        <v>2525</v>
      </c>
    </row>
    <row r="9" spans="1:3">
      <c r="B9" s="774" t="s">
        <v>1349</v>
      </c>
      <c r="C9" s="774" t="s">
        <v>2526</v>
      </c>
    </row>
    <row r="10" spans="1:3">
      <c r="B10" s="964">
        <v>1</v>
      </c>
      <c r="C10" s="965" t="s">
        <v>674</v>
      </c>
    </row>
    <row r="11" spans="1:3">
      <c r="B11" s="775">
        <v>2</v>
      </c>
      <c r="C11" s="776" t="s">
        <v>675</v>
      </c>
    </row>
    <row r="12" spans="1:3">
      <c r="B12" s="964">
        <v>3</v>
      </c>
      <c r="C12" s="965" t="s">
        <v>676</v>
      </c>
    </row>
    <row r="13" spans="1:3">
      <c r="B13" s="775">
        <v>4</v>
      </c>
      <c r="C13" s="776" t="s">
        <v>678</v>
      </c>
    </row>
    <row r="14" spans="1:3">
      <c r="B14" s="964">
        <v>5</v>
      </c>
      <c r="C14" s="965" t="s">
        <v>679</v>
      </c>
    </row>
    <row r="15" spans="1:3">
      <c r="B15" s="775">
        <v>6</v>
      </c>
      <c r="C15" s="776" t="s">
        <v>681</v>
      </c>
    </row>
    <row r="16" spans="1:3">
      <c r="B16" s="964">
        <v>7</v>
      </c>
      <c r="C16" s="965" t="s">
        <v>685</v>
      </c>
    </row>
    <row r="17" spans="2:3">
      <c r="B17" s="775">
        <v>8</v>
      </c>
      <c r="C17" s="776" t="s">
        <v>680</v>
      </c>
    </row>
    <row r="18" spans="2:3">
      <c r="B18" s="964">
        <v>9</v>
      </c>
      <c r="C18" s="965" t="s">
        <v>683</v>
      </c>
    </row>
    <row r="19" spans="2:3">
      <c r="B19" s="775">
        <v>10</v>
      </c>
      <c r="C19" s="776" t="s">
        <v>2527</v>
      </c>
    </row>
    <row r="20" spans="2:3">
      <c r="B20" s="964">
        <v>11</v>
      </c>
      <c r="C20" s="965" t="s">
        <v>686</v>
      </c>
    </row>
    <row r="21" spans="2:3">
      <c r="B21" s="775">
        <v>12</v>
      </c>
      <c r="C21" s="776" t="s">
        <v>684</v>
      </c>
    </row>
    <row r="22" spans="2:3">
      <c r="B22" s="1152"/>
      <c r="C22" s="1152"/>
    </row>
    <row r="24" spans="2:3">
      <c r="C24" s="179" t="s">
        <v>2528</v>
      </c>
    </row>
    <row r="26" spans="2:3">
      <c r="B26" s="774" t="s">
        <v>2529</v>
      </c>
      <c r="C26" s="774" t="s">
        <v>2429</v>
      </c>
    </row>
    <row r="27" spans="2:3">
      <c r="B27" s="964">
        <v>1</v>
      </c>
      <c r="C27" s="965" t="s">
        <v>694</v>
      </c>
    </row>
    <row r="28" spans="2:3">
      <c r="B28" s="775">
        <v>2</v>
      </c>
      <c r="C28" s="776" t="s">
        <v>2530</v>
      </c>
    </row>
    <row r="29" spans="2:3">
      <c r="B29" s="1152"/>
      <c r="C29" s="1152"/>
    </row>
    <row r="31" spans="2:3">
      <c r="C31" s="179" t="s">
        <v>2531</v>
      </c>
    </row>
    <row r="33" spans="2:3">
      <c r="B33" s="774" t="s">
        <v>2529</v>
      </c>
      <c r="C33" s="774" t="s">
        <v>2429</v>
      </c>
    </row>
    <row r="34" spans="2:3">
      <c r="B34" s="964">
        <v>1</v>
      </c>
      <c r="C34" s="965" t="s">
        <v>2532</v>
      </c>
    </row>
    <row r="35" spans="2:3">
      <c r="B35" s="1152"/>
      <c r="C35" s="1152"/>
    </row>
    <row r="37" spans="2:3">
      <c r="C37" s="179" t="s">
        <v>2533</v>
      </c>
    </row>
    <row r="39" spans="2:3">
      <c r="B39" s="774" t="s">
        <v>2529</v>
      </c>
      <c r="C39" s="774" t="s">
        <v>2429</v>
      </c>
    </row>
    <row r="40" spans="2:3">
      <c r="B40" s="964">
        <v>1</v>
      </c>
      <c r="C40" s="965" t="s">
        <v>656</v>
      </c>
    </row>
    <row r="41" spans="2:3">
      <c r="B41" s="775">
        <v>2</v>
      </c>
      <c r="C41" s="776" t="s">
        <v>673</v>
      </c>
    </row>
    <row r="42" spans="2:3">
      <c r="B42" s="964">
        <v>3</v>
      </c>
      <c r="C42" s="965" t="s">
        <v>2534</v>
      </c>
    </row>
    <row r="43" spans="2:3">
      <c r="B43" s="775">
        <v>4</v>
      </c>
      <c r="C43" s="776" t="s">
        <v>2535</v>
      </c>
    </row>
    <row r="44" spans="2:3">
      <c r="B44" s="1152"/>
      <c r="C44" s="1152"/>
    </row>
  </sheetData>
  <mergeCells count="4">
    <mergeCell ref="B22:C22"/>
    <mergeCell ref="B29:C29"/>
    <mergeCell ref="B35:C35"/>
    <mergeCell ref="B44:C44"/>
  </mergeCells>
  <hyperlinks>
    <hyperlink ref="A2" location="Sommaire!A1" display="Retour au sommaire" xr:uid="{1CD2D1B1-91F7-4DE2-A0E1-07F8F423EC29}"/>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704E9-0F73-409A-8F02-89D2F2F3F075}">
  <sheetPr codeName="Feuil17"/>
  <dimension ref="A2:BV1135"/>
  <sheetViews>
    <sheetView workbookViewId="0"/>
  </sheetViews>
  <sheetFormatPr baseColWidth="10" defaultColWidth="10" defaultRowHeight="14.4"/>
  <cols>
    <col min="1" max="1" width="18" style="178" customWidth="1"/>
    <col min="2" max="2" width="51.6640625" style="178" customWidth="1"/>
    <col min="3" max="3" width="25" style="178" customWidth="1"/>
    <col min="4" max="16384" width="10" style="178"/>
  </cols>
  <sheetData>
    <row r="2" spans="1:5" ht="16.2">
      <c r="A2" s="909" t="s">
        <v>2710</v>
      </c>
    </row>
    <row r="3" spans="1:5" ht="28.8">
      <c r="A3" s="746" t="s">
        <v>2537</v>
      </c>
    </row>
    <row r="6" spans="1:5">
      <c r="A6" s="220" t="s">
        <v>1348</v>
      </c>
    </row>
    <row r="8" spans="1:5">
      <c r="A8" s="221" t="s">
        <v>1349</v>
      </c>
      <c r="B8" s="221" t="s">
        <v>1350</v>
      </c>
      <c r="C8" s="221" t="s">
        <v>1351</v>
      </c>
      <c r="D8" s="221"/>
      <c r="E8" s="221"/>
    </row>
    <row r="9" spans="1:5" ht="43.2">
      <c r="A9" s="221"/>
      <c r="B9" s="221"/>
      <c r="C9" s="221" t="s">
        <v>1352</v>
      </c>
      <c r="D9" s="221" t="s">
        <v>1353</v>
      </c>
      <c r="E9" s="221" t="s">
        <v>1354</v>
      </c>
    </row>
    <row r="10" spans="1:5">
      <c r="A10" s="222">
        <v>1</v>
      </c>
      <c r="B10" s="223" t="s">
        <v>1355</v>
      </c>
      <c r="C10" s="658" t="s">
        <v>1356</v>
      </c>
      <c r="D10" s="658" t="s">
        <v>1356</v>
      </c>
      <c r="E10" s="224" t="s">
        <v>702</v>
      </c>
    </row>
    <row r="11" spans="1:5">
      <c r="A11" s="225">
        <v>2</v>
      </c>
      <c r="B11" s="226" t="s">
        <v>1357</v>
      </c>
      <c r="C11" s="659" t="s">
        <v>1356</v>
      </c>
      <c r="D11" s="659" t="s">
        <v>1356</v>
      </c>
      <c r="E11" s="227" t="s">
        <v>1356</v>
      </c>
    </row>
    <row r="12" spans="1:5">
      <c r="A12" s="222">
        <v>3</v>
      </c>
      <c r="B12" s="223" t="s">
        <v>1358</v>
      </c>
      <c r="C12" s="658" t="s">
        <v>1356</v>
      </c>
      <c r="D12" s="658" t="s">
        <v>1356</v>
      </c>
      <c r="E12" s="224" t="s">
        <v>1356</v>
      </c>
    </row>
    <row r="13" spans="1:5" ht="28.8">
      <c r="A13" s="225">
        <v>4</v>
      </c>
      <c r="B13" s="226" t="s">
        <v>1359</v>
      </c>
      <c r="C13" s="659" t="s">
        <v>1356</v>
      </c>
      <c r="D13" s="659" t="s">
        <v>1356</v>
      </c>
      <c r="E13" s="227" t="s">
        <v>1360</v>
      </c>
    </row>
    <row r="14" spans="1:5" ht="28.8">
      <c r="A14" s="222">
        <v>5</v>
      </c>
      <c r="B14" s="223" t="s">
        <v>1361</v>
      </c>
      <c r="C14" s="658" t="s">
        <v>1356</v>
      </c>
      <c r="D14" s="658" t="s">
        <v>1356</v>
      </c>
      <c r="E14" s="224" t="s">
        <v>1362</v>
      </c>
    </row>
    <row r="15" spans="1:5" ht="28.8">
      <c r="A15" s="225">
        <v>6</v>
      </c>
      <c r="B15" s="226" t="s">
        <v>1363</v>
      </c>
      <c r="C15" s="227" t="s">
        <v>1364</v>
      </c>
      <c r="D15" s="227" t="s">
        <v>656</v>
      </c>
      <c r="E15" s="227" t="s">
        <v>1365</v>
      </c>
    </row>
    <row r="16" spans="1:5">
      <c r="A16" s="222">
        <v>7</v>
      </c>
      <c r="B16" s="223" t="s">
        <v>1366</v>
      </c>
      <c r="C16" s="658" t="s">
        <v>1356</v>
      </c>
      <c r="D16" s="658" t="s">
        <v>1356</v>
      </c>
      <c r="E16" s="224" t="s">
        <v>702</v>
      </c>
    </row>
    <row r="17" spans="1:5">
      <c r="A17" s="225">
        <v>8</v>
      </c>
      <c r="B17" s="226" t="s">
        <v>1367</v>
      </c>
      <c r="C17" s="227" t="s">
        <v>1368</v>
      </c>
      <c r="D17" s="659" t="s">
        <v>1356</v>
      </c>
      <c r="E17" s="227" t="s">
        <v>1369</v>
      </c>
    </row>
    <row r="18" spans="1:5">
      <c r="A18" s="222">
        <v>9</v>
      </c>
      <c r="B18" s="223" t="s">
        <v>1370</v>
      </c>
      <c r="C18" s="224" t="s">
        <v>1368</v>
      </c>
      <c r="D18" s="658" t="s">
        <v>1356</v>
      </c>
      <c r="E18" s="224" t="s">
        <v>1371</v>
      </c>
    </row>
    <row r="19" spans="1:5">
      <c r="A19" s="225">
        <v>10</v>
      </c>
      <c r="B19" s="226" t="s">
        <v>1372</v>
      </c>
      <c r="C19" s="659" t="s">
        <v>1356</v>
      </c>
      <c r="D19" s="659" t="s">
        <v>1356</v>
      </c>
      <c r="E19" s="227" t="s">
        <v>702</v>
      </c>
    </row>
    <row r="20" spans="1:5">
      <c r="A20" s="222">
        <v>11</v>
      </c>
      <c r="B20" s="223" t="s">
        <v>1373</v>
      </c>
      <c r="C20" s="658" t="s">
        <v>1356</v>
      </c>
      <c r="D20" s="658" t="s">
        <v>1356</v>
      </c>
      <c r="E20" s="224" t="s">
        <v>702</v>
      </c>
    </row>
    <row r="21" spans="1:5">
      <c r="A21" s="225">
        <v>12</v>
      </c>
      <c r="B21" s="226" t="s">
        <v>1374</v>
      </c>
      <c r="C21" s="659" t="s">
        <v>1356</v>
      </c>
      <c r="D21" s="659" t="s">
        <v>1356</v>
      </c>
      <c r="E21" s="227" t="s">
        <v>702</v>
      </c>
    </row>
    <row r="22" spans="1:5" ht="28.8">
      <c r="A22" s="222">
        <v>13</v>
      </c>
      <c r="B22" s="223" t="s">
        <v>1375</v>
      </c>
      <c r="C22" s="224" t="s">
        <v>1368</v>
      </c>
      <c r="D22" s="224" t="s">
        <v>1368</v>
      </c>
      <c r="E22" s="224" t="s">
        <v>1362</v>
      </c>
    </row>
    <row r="23" spans="1:5">
      <c r="A23" s="225">
        <v>14</v>
      </c>
      <c r="B23" s="226" t="s">
        <v>1376</v>
      </c>
      <c r="C23" s="659" t="s">
        <v>1356</v>
      </c>
      <c r="D23" s="659" t="s">
        <v>1356</v>
      </c>
      <c r="E23" s="227" t="s">
        <v>702</v>
      </c>
    </row>
    <row r="24" spans="1:5" ht="28.8">
      <c r="A24" s="222">
        <v>15</v>
      </c>
      <c r="B24" s="223" t="s">
        <v>1377</v>
      </c>
      <c r="C24" s="224" t="s">
        <v>1368</v>
      </c>
      <c r="D24" s="224" t="s">
        <v>1368</v>
      </c>
      <c r="E24" s="224" t="s">
        <v>1378</v>
      </c>
    </row>
    <row r="25" spans="1:5">
      <c r="A25" s="225">
        <v>16</v>
      </c>
      <c r="B25" s="226" t="s">
        <v>1379</v>
      </c>
      <c r="C25" s="659" t="s">
        <v>1356</v>
      </c>
      <c r="D25" s="227" t="s">
        <v>702</v>
      </c>
      <c r="E25" s="227" t="s">
        <v>702</v>
      </c>
    </row>
    <row r="26" spans="1:5">
      <c r="A26" s="222">
        <v>17</v>
      </c>
      <c r="B26" s="223" t="s">
        <v>1380</v>
      </c>
      <c r="C26" s="224" t="s">
        <v>702</v>
      </c>
      <c r="D26" s="658" t="s">
        <v>1356</v>
      </c>
      <c r="E26" s="224" t="s">
        <v>1369</v>
      </c>
    </row>
    <row r="27" spans="1:5" ht="43.2">
      <c r="A27" s="225">
        <v>18</v>
      </c>
      <c r="B27" s="226" t="s">
        <v>1381</v>
      </c>
      <c r="C27" s="227" t="s">
        <v>702</v>
      </c>
      <c r="D27" s="227" t="s">
        <v>702</v>
      </c>
      <c r="E27" s="227" t="s">
        <v>1382</v>
      </c>
    </row>
    <row r="28" spans="1:5">
      <c r="A28" s="222">
        <v>19</v>
      </c>
      <c r="B28" s="223" t="s">
        <v>1383</v>
      </c>
      <c r="C28" s="658" t="s">
        <v>1356</v>
      </c>
      <c r="D28" s="658" t="s">
        <v>1356</v>
      </c>
      <c r="E28" s="658" t="s">
        <v>1356</v>
      </c>
    </row>
    <row r="29" spans="1:5" ht="28.8">
      <c r="A29" s="225">
        <v>20</v>
      </c>
      <c r="B29" s="226" t="s">
        <v>1384</v>
      </c>
      <c r="C29" s="227"/>
      <c r="D29" s="227" t="s">
        <v>1385</v>
      </c>
      <c r="E29" s="227" t="s">
        <v>1369</v>
      </c>
    </row>
    <row r="30" spans="1:5">
      <c r="A30" s="222">
        <v>21</v>
      </c>
      <c r="B30" s="223" t="s">
        <v>1386</v>
      </c>
      <c r="C30" s="658" t="s">
        <v>1356</v>
      </c>
      <c r="D30" s="658" t="s">
        <v>1356</v>
      </c>
      <c r="E30" s="224" t="s">
        <v>702</v>
      </c>
    </row>
    <row r="31" spans="1:5" ht="28.8">
      <c r="A31" s="225">
        <v>22</v>
      </c>
      <c r="B31" s="226" t="s">
        <v>1387</v>
      </c>
      <c r="C31" s="227" t="s">
        <v>702</v>
      </c>
      <c r="D31" s="227" t="s">
        <v>1385</v>
      </c>
      <c r="E31" s="227" t="s">
        <v>702</v>
      </c>
    </row>
    <row r="32" spans="1:5">
      <c r="A32" s="222">
        <v>23</v>
      </c>
      <c r="B32" s="223" t="s">
        <v>1388</v>
      </c>
      <c r="C32" s="658" t="s">
        <v>1356</v>
      </c>
      <c r="D32" s="658" t="s">
        <v>1356</v>
      </c>
      <c r="E32" s="224" t="s">
        <v>702</v>
      </c>
    </row>
    <row r="33" spans="1:6">
      <c r="A33" s="225">
        <v>24</v>
      </c>
      <c r="B33" s="226" t="s">
        <v>1389</v>
      </c>
      <c r="C33" s="227" t="s">
        <v>702</v>
      </c>
      <c r="D33" s="227" t="s">
        <v>702</v>
      </c>
      <c r="E33" s="227" t="s">
        <v>702</v>
      </c>
    </row>
    <row r="34" spans="1:6">
      <c r="A34" s="228"/>
      <c r="B34" s="229"/>
      <c r="C34" s="229"/>
      <c r="D34" s="229"/>
      <c r="E34" s="229"/>
    </row>
    <row r="35" spans="1:6">
      <c r="A35" s="228"/>
      <c r="B35" s="229" t="s">
        <v>1390</v>
      </c>
      <c r="C35" s="229"/>
      <c r="D35" s="229"/>
      <c r="E35" s="229"/>
    </row>
    <row r="36" spans="1:6">
      <c r="A36" s="228"/>
      <c r="B36" s="230" t="s">
        <v>1391</v>
      </c>
      <c r="C36" s="229"/>
      <c r="D36" s="229"/>
      <c r="E36" s="229"/>
    </row>
    <row r="37" spans="1:6">
      <c r="A37" s="228"/>
      <c r="B37" s="230" t="s">
        <v>1392</v>
      </c>
      <c r="C37" s="229"/>
      <c r="D37" s="229"/>
      <c r="E37" s="229"/>
    </row>
    <row r="38" spans="1:6">
      <c r="A38" s="228"/>
      <c r="B38" s="230" t="s">
        <v>1393</v>
      </c>
      <c r="C38" s="229"/>
      <c r="D38" s="229"/>
      <c r="E38" s="229"/>
    </row>
    <row r="39" spans="1:6">
      <c r="B39" s="228"/>
      <c r="C39" s="229"/>
      <c r="D39" s="229"/>
      <c r="E39" s="229"/>
      <c r="F39" s="229"/>
    </row>
    <row r="40" spans="1:6">
      <c r="B40" s="228"/>
      <c r="C40" s="229"/>
      <c r="D40" s="229"/>
      <c r="E40" s="229"/>
      <c r="F40" s="229"/>
    </row>
    <row r="41" spans="1:6">
      <c r="A41" s="231" t="s">
        <v>1394</v>
      </c>
      <c r="C41" s="229"/>
      <c r="D41" s="229"/>
      <c r="E41" s="229"/>
      <c r="F41" s="229"/>
    </row>
    <row r="42" spans="1:6" ht="15" thickBot="1"/>
    <row r="43" spans="1:6" s="206" customFormat="1" ht="15" thickBot="1">
      <c r="A43" s="1290" t="s">
        <v>1395</v>
      </c>
      <c r="B43" s="1291"/>
      <c r="C43" s="1292"/>
      <c r="D43" s="1293"/>
      <c r="E43" s="229"/>
    </row>
    <row r="44" spans="1:6" s="206" customFormat="1" ht="15" thickBot="1">
      <c r="A44" s="229"/>
      <c r="B44" s="229"/>
      <c r="C44" s="229"/>
      <c r="D44" s="229"/>
      <c r="E44" s="229"/>
    </row>
    <row r="45" spans="1:6" s="206" customFormat="1" ht="15" thickBot="1">
      <c r="A45" s="1290" t="s">
        <v>1396</v>
      </c>
      <c r="B45" s="1291"/>
      <c r="C45" s="1292"/>
      <c r="D45" s="1293"/>
      <c r="E45" s="229"/>
    </row>
    <row r="46" spans="1:6" s="206" customFormat="1" ht="15" thickBot="1">
      <c r="A46" s="229"/>
      <c r="B46" s="229"/>
      <c r="C46" s="229"/>
      <c r="D46" s="229"/>
      <c r="E46" s="229"/>
    </row>
    <row r="47" spans="1:6" s="206" customFormat="1" ht="15" thickBot="1">
      <c r="A47" s="1290" t="s">
        <v>1397</v>
      </c>
      <c r="B47" s="1291"/>
      <c r="C47" s="1292"/>
      <c r="D47" s="1293"/>
      <c r="E47" s="229"/>
    </row>
    <row r="48" spans="1:6" s="206" customFormat="1" ht="15" thickBot="1">
      <c r="A48" s="229"/>
      <c r="B48" s="229"/>
      <c r="C48" s="229"/>
      <c r="D48" s="229"/>
      <c r="E48" s="229"/>
    </row>
    <row r="49" spans="1:9" s="206" customFormat="1" ht="15" thickBot="1">
      <c r="A49" s="1290" t="s">
        <v>1398</v>
      </c>
      <c r="B49" s="1291"/>
      <c r="C49" s="1292"/>
      <c r="D49" s="1293"/>
      <c r="E49" s="229"/>
    </row>
    <row r="50" spans="1:9" s="206" customFormat="1" ht="15" thickBot="1"/>
    <row r="51" spans="1:9" s="206" customFormat="1" ht="15" thickBot="1">
      <c r="A51" s="232" t="s">
        <v>1399</v>
      </c>
      <c r="B51" s="233"/>
      <c r="C51" s="1292"/>
      <c r="D51" s="1293"/>
      <c r="E51" s="229"/>
    </row>
    <row r="52" spans="1:9" s="206" customFormat="1" ht="15" thickBot="1">
      <c r="A52" s="229"/>
      <c r="B52" s="229"/>
      <c r="C52" s="229"/>
      <c r="D52" s="229"/>
      <c r="E52" s="229"/>
    </row>
    <row r="53" spans="1:9" s="206" customFormat="1" ht="15" thickBot="1">
      <c r="A53" s="1280" t="s">
        <v>1400</v>
      </c>
      <c r="B53" s="1281"/>
      <c r="C53" s="1292"/>
      <c r="D53" s="1293"/>
      <c r="E53" s="229"/>
    </row>
    <row r="54" spans="1:9" s="206" customFormat="1" ht="15" thickBot="1">
      <c r="A54" s="229"/>
      <c r="B54" s="229"/>
      <c r="C54" s="229"/>
      <c r="D54" s="229"/>
      <c r="E54" s="229"/>
    </row>
    <row r="55" spans="1:9" s="206" customFormat="1" ht="15" thickBot="1">
      <c r="A55" s="1295" t="s">
        <v>1401</v>
      </c>
      <c r="B55" s="1296"/>
      <c r="C55" s="1297"/>
      <c r="D55" s="1298"/>
      <c r="E55" s="229"/>
    </row>
    <row r="56" spans="1:9" s="206" customFormat="1" ht="15" thickBot="1">
      <c r="A56" s="232" t="s">
        <v>1402</v>
      </c>
      <c r="B56" s="233"/>
      <c r="C56" s="1292"/>
      <c r="D56" s="1293"/>
      <c r="E56" s="229"/>
    </row>
    <row r="57" spans="1:9" s="206" customFormat="1" ht="15" thickBot="1">
      <c r="A57" s="229"/>
      <c r="B57" s="229"/>
      <c r="C57" s="229"/>
      <c r="D57" s="229"/>
      <c r="E57" s="229"/>
    </row>
    <row r="58" spans="1:9" s="206" customFormat="1" ht="15" thickBot="1">
      <c r="A58" s="1290" t="s">
        <v>1403</v>
      </c>
      <c r="B58" s="1291"/>
      <c r="C58" s="1292"/>
      <c r="D58" s="1293"/>
      <c r="E58" s="229"/>
      <c r="F58" s="229"/>
      <c r="G58" s="229"/>
    </row>
    <row r="59" spans="1:9" s="206" customFormat="1" ht="15" thickBot="1">
      <c r="A59" s="1290" t="s">
        <v>1404</v>
      </c>
      <c r="B59" s="1291"/>
      <c r="C59" s="1292"/>
      <c r="D59" s="1293"/>
      <c r="E59" s="229"/>
      <c r="F59" s="229"/>
      <c r="G59" s="229"/>
    </row>
    <row r="60" spans="1:9" s="206" customFormat="1">
      <c r="A60" s="229"/>
      <c r="B60" s="229"/>
      <c r="C60" s="229"/>
      <c r="D60" s="229"/>
      <c r="E60" s="229"/>
      <c r="F60" s="229"/>
      <c r="G60" s="229"/>
    </row>
    <row r="61" spans="1:9" s="206" customFormat="1">
      <c r="A61" s="234"/>
      <c r="B61" s="234"/>
      <c r="C61" s="234"/>
      <c r="D61" s="234"/>
      <c r="E61" s="234"/>
      <c r="F61" s="234"/>
      <c r="G61" s="234"/>
      <c r="H61" s="234"/>
      <c r="I61" s="234"/>
    </row>
    <row r="62" spans="1:9" s="206" customFormat="1">
      <c r="A62" s="235" t="s">
        <v>1405</v>
      </c>
      <c r="B62" s="235"/>
      <c r="C62" s="1294"/>
      <c r="D62" s="1294"/>
      <c r="E62" s="1294"/>
      <c r="F62" s="234"/>
      <c r="G62" s="234"/>
      <c r="H62" s="234"/>
      <c r="I62" s="234"/>
    </row>
    <row r="63" spans="1:9" s="206" customFormat="1">
      <c r="A63" s="236" t="s">
        <v>1406</v>
      </c>
      <c r="B63" s="236"/>
      <c r="C63" s="1286"/>
      <c r="D63" s="1286"/>
      <c r="E63" s="1286"/>
      <c r="F63" s="234"/>
      <c r="G63" s="234"/>
      <c r="H63" s="234"/>
      <c r="I63" s="234"/>
    </row>
    <row r="64" spans="1:9" s="206" customFormat="1">
      <c r="A64" s="1287" t="s">
        <v>1407</v>
      </c>
      <c r="B64" s="237" t="s">
        <v>1408</v>
      </c>
      <c r="C64" s="1288"/>
      <c r="D64" s="1288"/>
      <c r="E64" s="1288"/>
      <c r="F64" s="234"/>
      <c r="G64" s="234"/>
      <c r="H64" s="234"/>
      <c r="I64" s="234"/>
    </row>
    <row r="65" spans="1:9" s="206" customFormat="1" ht="28.8">
      <c r="A65" s="1287"/>
      <c r="B65" s="237" t="s">
        <v>1409</v>
      </c>
      <c r="C65" s="1286"/>
      <c r="D65" s="1286"/>
      <c r="E65" s="1286"/>
      <c r="F65" s="234"/>
      <c r="G65" s="234"/>
      <c r="H65" s="234"/>
      <c r="I65" s="234"/>
    </row>
    <row r="66" spans="1:9" s="206" customFormat="1">
      <c r="A66" s="238" t="s">
        <v>1410</v>
      </c>
      <c r="B66" s="238"/>
      <c r="C66" s="1289"/>
      <c r="D66" s="1289"/>
      <c r="E66" s="1289"/>
      <c r="F66" s="234"/>
      <c r="G66" s="234"/>
      <c r="H66" s="234"/>
      <c r="I66" s="234"/>
    </row>
    <row r="67" spans="1:9" s="206" customFormat="1">
      <c r="A67" s="234"/>
      <c r="B67" s="234"/>
      <c r="C67" s="234"/>
      <c r="D67" s="234"/>
      <c r="E67" s="234"/>
      <c r="F67" s="234"/>
      <c r="G67" s="234"/>
      <c r="H67" s="234"/>
      <c r="I67" s="234"/>
    </row>
    <row r="68" spans="1:9" s="206" customFormat="1" ht="15" thickBot="1">
      <c r="A68" s="229"/>
      <c r="B68" s="229"/>
      <c r="C68" s="229"/>
      <c r="D68" s="229"/>
      <c r="E68" s="229"/>
      <c r="F68" s="229"/>
      <c r="G68" s="229"/>
      <c r="H68" s="229"/>
    </row>
    <row r="69" spans="1:9" s="206" customFormat="1" ht="15" thickBot="1">
      <c r="A69" s="1290" t="s">
        <v>1411</v>
      </c>
      <c r="B69" s="1291"/>
      <c r="C69" s="1292"/>
      <c r="D69" s="1293"/>
      <c r="E69" s="228"/>
      <c r="F69" s="229"/>
      <c r="G69" s="229"/>
      <c r="H69" s="229"/>
    </row>
    <row r="70" spans="1:9" s="206" customFormat="1" ht="15" thickBot="1">
      <c r="A70" s="1280" t="s">
        <v>1406</v>
      </c>
      <c r="B70" s="1281"/>
      <c r="C70" s="1282"/>
      <c r="D70" s="1283"/>
      <c r="E70" s="1284" t="s">
        <v>1412</v>
      </c>
      <c r="F70" s="1285"/>
      <c r="G70" s="229"/>
      <c r="H70" s="229"/>
    </row>
    <row r="71" spans="1:9" s="206" customFormat="1"/>
    <row r="72" spans="1:9" s="206" customFormat="1">
      <c r="A72" s="1258" t="s">
        <v>1413</v>
      </c>
      <c r="B72" s="1258"/>
      <c r="C72" s="1258"/>
      <c r="D72" s="1258"/>
      <c r="E72" s="1258"/>
      <c r="F72" s="1258"/>
      <c r="G72" s="1258"/>
      <c r="H72" s="1258"/>
    </row>
    <row r="73" spans="1:9" s="206" customFormat="1">
      <c r="A73" s="239"/>
      <c r="B73" s="239"/>
      <c r="C73" s="239"/>
      <c r="D73" s="239"/>
      <c r="E73" s="239"/>
      <c r="F73" s="239"/>
      <c r="G73" s="239"/>
      <c r="H73" s="229"/>
    </row>
    <row r="74" spans="1:9" s="206" customFormat="1">
      <c r="A74" s="1259" t="s">
        <v>1414</v>
      </c>
      <c r="B74" s="1259"/>
      <c r="C74" s="1259"/>
      <c r="D74" s="1259"/>
      <c r="E74" s="1259"/>
      <c r="F74" s="1259"/>
      <c r="G74" s="1259"/>
      <c r="H74" s="1259"/>
    </row>
    <row r="75" spans="1:9" s="206" customFormat="1">
      <c r="A75" s="234"/>
      <c r="B75" s="234"/>
      <c r="C75" s="234"/>
      <c r="D75" s="234"/>
      <c r="E75" s="234"/>
      <c r="F75" s="234"/>
      <c r="G75" s="234"/>
      <c r="H75" s="229"/>
    </row>
    <row r="76" spans="1:9" s="206" customFormat="1" ht="15" thickBot="1">
      <c r="A76" s="240" t="s">
        <v>1415</v>
      </c>
      <c r="B76" s="241"/>
      <c r="C76" s="234"/>
      <c r="D76" s="234"/>
      <c r="E76" s="234"/>
      <c r="F76" s="234"/>
      <c r="G76" s="234"/>
      <c r="H76" s="229"/>
    </row>
    <row r="77" spans="1:9" s="206" customFormat="1">
      <c r="A77" s="242"/>
      <c r="B77" s="241"/>
      <c r="C77" s="234"/>
      <c r="D77" s="234"/>
      <c r="E77" s="234"/>
      <c r="F77" s="234"/>
      <c r="G77" s="234"/>
      <c r="H77" s="229"/>
    </row>
    <row r="78" spans="1:9" s="206" customFormat="1">
      <c r="A78" s="241"/>
      <c r="B78" s="241"/>
      <c r="C78" s="234"/>
      <c r="D78" s="234"/>
      <c r="E78" s="234"/>
      <c r="F78" s="234"/>
      <c r="G78" s="234"/>
      <c r="H78" s="229"/>
    </row>
    <row r="79" spans="1:9" s="206" customFormat="1" ht="15" thickBot="1">
      <c r="A79" s="240" t="s">
        <v>1416</v>
      </c>
      <c r="B79" s="241"/>
      <c r="C79" s="234"/>
      <c r="D79" s="234"/>
      <c r="E79" s="234"/>
      <c r="F79" s="234"/>
      <c r="G79" s="234"/>
      <c r="H79" s="229"/>
    </row>
    <row r="80" spans="1:9" s="206" customFormat="1">
      <c r="A80" s="234"/>
      <c r="B80" s="234"/>
      <c r="C80" s="234"/>
      <c r="D80" s="234"/>
      <c r="E80" s="234"/>
      <c r="F80" s="234"/>
      <c r="G80" s="234"/>
      <c r="H80" s="229"/>
    </row>
    <row r="81" spans="1:8" s="206" customFormat="1"/>
    <row r="82" spans="1:8" s="206" customFormat="1" ht="15" thickBot="1">
      <c r="A82" s="240" t="s">
        <v>1417</v>
      </c>
      <c r="B82" s="229"/>
      <c r="C82" s="229"/>
      <c r="D82" s="229"/>
      <c r="E82" s="229"/>
      <c r="F82" s="229"/>
      <c r="G82" s="229"/>
      <c r="H82" s="229"/>
    </row>
    <row r="83" spans="1:8" s="206" customFormat="1"/>
    <row r="86" spans="1:8" ht="15" thickBot="1">
      <c r="A86" s="231" t="s">
        <v>1418</v>
      </c>
    </row>
    <row r="87" spans="1:8" s="206" customFormat="1" ht="15" thickBot="1">
      <c r="A87" s="1272" t="s">
        <v>1419</v>
      </c>
      <c r="B87" s="1273"/>
      <c r="C87" s="1276"/>
      <c r="D87" s="1276"/>
      <c r="E87" s="1277"/>
    </row>
    <row r="88" spans="1:8" s="206" customFormat="1" ht="15" thickBot="1">
      <c r="A88" s="1272" t="s">
        <v>1420</v>
      </c>
      <c r="B88" s="1273"/>
      <c r="C88" s="1276"/>
      <c r="D88" s="1276"/>
      <c r="E88" s="1277"/>
    </row>
    <row r="89" spans="1:8" s="206" customFormat="1" ht="15" thickBot="1">
      <c r="A89" s="1272" t="s">
        <v>1421</v>
      </c>
      <c r="B89" s="1273"/>
      <c r="C89" s="243"/>
      <c r="D89" s="244" t="s">
        <v>1422</v>
      </c>
      <c r="E89" s="245"/>
    </row>
    <row r="90" spans="1:8" s="206" customFormat="1" ht="15" thickBot="1">
      <c r="A90" s="1272" t="s">
        <v>1423</v>
      </c>
      <c r="B90" s="1273"/>
      <c r="C90" s="246"/>
      <c r="D90" s="247" t="s">
        <v>1424</v>
      </c>
      <c r="E90" s="245"/>
    </row>
    <row r="91" spans="1:8" s="206" customFormat="1"/>
    <row r="92" spans="1:8" s="206" customFormat="1">
      <c r="A92" s="662" t="s">
        <v>1349</v>
      </c>
      <c r="B92" s="662" t="s">
        <v>426</v>
      </c>
      <c r="C92" s="1278" t="s">
        <v>1426</v>
      </c>
      <c r="D92" s="1278"/>
      <c r="E92" s="251" t="s">
        <v>1427</v>
      </c>
    </row>
    <row r="93" spans="1:8" s="206" customFormat="1">
      <c r="A93" s="663" t="s">
        <v>1990</v>
      </c>
      <c r="B93" s="261"/>
      <c r="C93" s="254" t="s">
        <v>47</v>
      </c>
      <c r="D93" s="254"/>
      <c r="E93" s="255"/>
    </row>
    <row r="94" spans="1:8" s="206" customFormat="1">
      <c r="A94" s="666">
        <v>1</v>
      </c>
      <c r="B94" s="664" t="s">
        <v>1428</v>
      </c>
      <c r="C94" s="256"/>
      <c r="D94" s="256"/>
      <c r="E94" s="257"/>
    </row>
    <row r="95" spans="1:8" s="206" customFormat="1">
      <c r="A95" s="667">
        <v>2</v>
      </c>
      <c r="B95" s="665" t="s">
        <v>1429</v>
      </c>
      <c r="C95" s="258"/>
      <c r="D95" s="258"/>
      <c r="E95" s="259"/>
    </row>
    <row r="96" spans="1:8" s="206" customFormat="1">
      <c r="A96" s="666">
        <v>3</v>
      </c>
      <c r="B96" s="664" t="s">
        <v>1430</v>
      </c>
      <c r="C96" s="256"/>
      <c r="D96" s="256"/>
      <c r="E96" s="257"/>
    </row>
    <row r="97" spans="1:5" s="206" customFormat="1">
      <c r="A97" s="667">
        <v>4</v>
      </c>
      <c r="B97" s="665" t="s">
        <v>1431</v>
      </c>
      <c r="C97" s="258"/>
      <c r="D97" s="258"/>
      <c r="E97" s="259"/>
    </row>
    <row r="98" spans="1:5" s="206" customFormat="1">
      <c r="A98" s="666">
        <v>5</v>
      </c>
      <c r="B98" s="664" t="s">
        <v>1432</v>
      </c>
      <c r="C98" s="256"/>
      <c r="D98" s="256"/>
      <c r="E98" s="257"/>
    </row>
    <row r="99" spans="1:5" s="206" customFormat="1">
      <c r="A99" s="667">
        <v>6</v>
      </c>
      <c r="B99" s="665" t="s">
        <v>1433</v>
      </c>
      <c r="C99" s="258"/>
      <c r="D99" s="258"/>
      <c r="E99" s="259"/>
    </row>
    <row r="100" spans="1:5" s="206" customFormat="1">
      <c r="A100" s="666">
        <v>7</v>
      </c>
      <c r="B100" s="664" t="s">
        <v>1434</v>
      </c>
      <c r="C100" s="256"/>
      <c r="D100" s="256"/>
      <c r="E100" s="257"/>
    </row>
    <row r="101" spans="1:5" s="206" customFormat="1">
      <c r="A101" s="260" t="s">
        <v>1435</v>
      </c>
      <c r="B101" s="300"/>
      <c r="C101" s="300"/>
      <c r="D101" s="300"/>
      <c r="E101" s="300"/>
    </row>
    <row r="102" spans="1:5" s="206" customFormat="1">
      <c r="A102" s="179"/>
      <c r="B102" s="179"/>
      <c r="C102" s="179"/>
      <c r="D102" s="179"/>
      <c r="E102" s="179"/>
    </row>
    <row r="103" spans="1:5" s="206" customFormat="1" ht="43.2">
      <c r="A103" s="248" t="s">
        <v>1425</v>
      </c>
      <c r="B103" s="249" t="s">
        <v>426</v>
      </c>
      <c r="C103" s="250" t="s">
        <v>1436</v>
      </c>
      <c r="D103" s="250" t="s">
        <v>1437</v>
      </c>
      <c r="E103" s="251" t="s">
        <v>1427</v>
      </c>
    </row>
    <row r="104" spans="1:5" s="206" customFormat="1">
      <c r="A104" s="253"/>
      <c r="B104" s="261" t="s">
        <v>427</v>
      </c>
      <c r="C104" s="262"/>
      <c r="D104" s="262"/>
      <c r="E104" s="263"/>
    </row>
    <row r="105" spans="1:5" s="206" customFormat="1">
      <c r="A105" s="660"/>
      <c r="B105" s="668" t="s">
        <v>428</v>
      </c>
      <c r="C105" s="661"/>
      <c r="D105" s="661"/>
      <c r="E105" s="661"/>
    </row>
    <row r="106" spans="1:5" s="206" customFormat="1">
      <c r="A106" s="666">
        <v>8</v>
      </c>
      <c r="B106" s="669" t="s">
        <v>429</v>
      </c>
      <c r="C106" s="256"/>
      <c r="D106" s="256"/>
      <c r="E106" s="256"/>
    </row>
    <row r="107" spans="1:5" s="206" customFormat="1">
      <c r="A107" s="667">
        <v>9</v>
      </c>
      <c r="B107" s="670" t="s">
        <v>1491</v>
      </c>
      <c r="C107" s="258"/>
      <c r="D107" s="258"/>
      <c r="E107" s="258"/>
    </row>
    <row r="108" spans="1:5" s="206" customFormat="1">
      <c r="A108" s="666">
        <v>10</v>
      </c>
      <c r="B108" s="669" t="s">
        <v>1438</v>
      </c>
      <c r="C108" s="256"/>
      <c r="D108" s="256"/>
      <c r="E108" s="256"/>
    </row>
    <row r="109" spans="1:5" s="206" customFormat="1">
      <c r="A109" s="667">
        <v>11</v>
      </c>
      <c r="B109" s="670" t="s">
        <v>1439</v>
      </c>
      <c r="C109" s="258"/>
      <c r="D109" s="258"/>
      <c r="E109" s="258"/>
    </row>
    <row r="110" spans="1:5" s="206" customFormat="1">
      <c r="A110" s="660"/>
      <c r="B110" s="668" t="s">
        <v>656</v>
      </c>
      <c r="C110" s="661"/>
      <c r="D110" s="661"/>
      <c r="E110" s="661"/>
    </row>
    <row r="111" spans="1:5" s="206" customFormat="1">
      <c r="A111" s="666">
        <v>12</v>
      </c>
      <c r="B111" s="669" t="s">
        <v>1430</v>
      </c>
      <c r="C111" s="256"/>
      <c r="D111" s="256"/>
      <c r="E111" s="256"/>
    </row>
    <row r="112" spans="1:5" s="206" customFormat="1">
      <c r="A112" s="667">
        <v>13</v>
      </c>
      <c r="B112" s="670" t="s">
        <v>1431</v>
      </c>
      <c r="C112" s="258"/>
      <c r="D112" s="258"/>
      <c r="E112" s="258"/>
    </row>
    <row r="113" spans="1:5" s="206" customFormat="1">
      <c r="A113" s="666">
        <v>14</v>
      </c>
      <c r="B113" s="669" t="s">
        <v>1432</v>
      </c>
      <c r="C113" s="256"/>
      <c r="D113" s="256"/>
      <c r="E113" s="256"/>
    </row>
    <row r="114" spans="1:5" s="206" customFormat="1">
      <c r="A114" s="667">
        <v>15</v>
      </c>
      <c r="B114" s="670" t="s">
        <v>1433</v>
      </c>
      <c r="C114" s="258"/>
      <c r="D114" s="258"/>
      <c r="E114" s="258"/>
    </row>
    <row r="115" spans="1:5" s="206" customFormat="1">
      <c r="A115" s="666">
        <v>16</v>
      </c>
      <c r="B115" s="669" t="s">
        <v>1434</v>
      </c>
      <c r="C115" s="256"/>
      <c r="D115" s="256"/>
      <c r="E115" s="256"/>
    </row>
    <row r="116" spans="1:5" s="206" customFormat="1">
      <c r="A116" s="667">
        <v>17</v>
      </c>
      <c r="B116" s="670" t="s">
        <v>1440</v>
      </c>
      <c r="C116" s="258"/>
      <c r="D116" s="258"/>
      <c r="E116" s="258"/>
    </row>
    <row r="117" spans="1:5" s="206" customFormat="1">
      <c r="A117" s="666">
        <v>18</v>
      </c>
      <c r="B117" s="669" t="s">
        <v>1441</v>
      </c>
      <c r="C117" s="256"/>
      <c r="D117" s="256"/>
      <c r="E117" s="256"/>
    </row>
    <row r="118" spans="1:5" s="206" customFormat="1">
      <c r="A118" s="660"/>
      <c r="B118" s="668" t="s">
        <v>1991</v>
      </c>
      <c r="C118" s="661"/>
      <c r="D118" s="661"/>
      <c r="E118" s="661"/>
    </row>
    <row r="119" spans="1:5" s="206" customFormat="1">
      <c r="A119" s="666">
        <v>19</v>
      </c>
      <c r="B119" s="669" t="s">
        <v>1442</v>
      </c>
      <c r="C119" s="256"/>
      <c r="D119" s="256"/>
      <c r="E119" s="256"/>
    </row>
    <row r="120" spans="1:5" s="206" customFormat="1">
      <c r="A120" s="667">
        <v>20</v>
      </c>
      <c r="B120" s="670" t="s">
        <v>1443</v>
      </c>
      <c r="C120" s="258"/>
      <c r="D120" s="258"/>
      <c r="E120" s="258"/>
    </row>
    <row r="121" spans="1:5" s="206" customFormat="1">
      <c r="A121" s="666">
        <v>21</v>
      </c>
      <c r="B121" s="669" t="s">
        <v>1444</v>
      </c>
      <c r="C121" s="256"/>
      <c r="D121" s="256"/>
      <c r="E121" s="256"/>
    </row>
    <row r="122" spans="1:5" s="206" customFormat="1">
      <c r="A122" s="667">
        <v>22</v>
      </c>
      <c r="B122" s="670" t="s">
        <v>1445</v>
      </c>
      <c r="C122" s="258"/>
      <c r="D122" s="258"/>
      <c r="E122" s="258"/>
    </row>
    <row r="123" spans="1:5" s="206" customFormat="1">
      <c r="A123" s="666">
        <v>23</v>
      </c>
      <c r="B123" s="669" t="s">
        <v>1446</v>
      </c>
      <c r="C123" s="256"/>
      <c r="D123" s="256"/>
      <c r="E123" s="256"/>
    </row>
    <row r="124" spans="1:5" s="206" customFormat="1">
      <c r="A124" s="667">
        <v>24</v>
      </c>
      <c r="B124" s="670" t="s">
        <v>1447</v>
      </c>
      <c r="C124" s="258"/>
      <c r="D124" s="258"/>
      <c r="E124" s="258"/>
    </row>
    <row r="125" spans="1:5" s="206" customFormat="1">
      <c r="A125" s="666">
        <v>25</v>
      </c>
      <c r="B125" s="669" t="s">
        <v>1448</v>
      </c>
      <c r="C125" s="256"/>
      <c r="D125" s="256"/>
      <c r="E125" s="256"/>
    </row>
    <row r="126" spans="1:5" s="206" customFormat="1">
      <c r="A126" s="667">
        <v>26</v>
      </c>
      <c r="B126" s="670" t="s">
        <v>1449</v>
      </c>
      <c r="C126" s="258"/>
      <c r="D126" s="258"/>
      <c r="E126" s="258"/>
    </row>
    <row r="127" spans="1:5" s="206" customFormat="1">
      <c r="A127" s="666">
        <v>27</v>
      </c>
      <c r="B127" s="669" t="s">
        <v>1450</v>
      </c>
      <c r="C127" s="256"/>
      <c r="D127" s="256"/>
      <c r="E127" s="256"/>
    </row>
    <row r="128" spans="1:5" s="206" customFormat="1">
      <c r="A128" s="667">
        <v>28</v>
      </c>
      <c r="B128" s="670" t="s">
        <v>1992</v>
      </c>
      <c r="C128" s="258"/>
      <c r="D128" s="258"/>
      <c r="E128" s="258"/>
    </row>
    <row r="129" spans="1:5" s="206" customFormat="1">
      <c r="A129" s="666">
        <v>30</v>
      </c>
      <c r="B129" s="669" t="s">
        <v>1452</v>
      </c>
      <c r="C129" s="256"/>
      <c r="D129" s="256"/>
      <c r="E129" s="256"/>
    </row>
    <row r="130" spans="1:5" s="206" customFormat="1">
      <c r="A130" s="660"/>
      <c r="B130" s="668" t="s">
        <v>1993</v>
      </c>
      <c r="C130" s="661"/>
      <c r="D130" s="661"/>
      <c r="E130" s="661"/>
    </row>
    <row r="131" spans="1:5" s="206" customFormat="1">
      <c r="A131" s="666">
        <v>31</v>
      </c>
      <c r="B131" s="669" t="s">
        <v>1453</v>
      </c>
      <c r="C131" s="256"/>
      <c r="D131" s="256"/>
      <c r="E131" s="256"/>
    </row>
    <row r="132" spans="1:5" s="206" customFormat="1">
      <c r="A132" s="667">
        <v>32</v>
      </c>
      <c r="B132" s="670" t="s">
        <v>1454</v>
      </c>
      <c r="C132" s="258"/>
      <c r="D132" s="258"/>
      <c r="E132" s="258"/>
    </row>
    <row r="133" spans="1:5" s="206" customFormat="1">
      <c r="A133" s="666">
        <v>33</v>
      </c>
      <c r="B133" s="669" t="s">
        <v>1455</v>
      </c>
      <c r="C133" s="256"/>
      <c r="D133" s="256"/>
      <c r="E133" s="256"/>
    </row>
    <row r="134" spans="1:5" s="206" customFormat="1">
      <c r="A134" s="667">
        <v>34</v>
      </c>
      <c r="B134" s="670" t="s">
        <v>1456</v>
      </c>
      <c r="C134" s="258"/>
      <c r="D134" s="258"/>
      <c r="E134" s="258"/>
    </row>
    <row r="135" spans="1:5" s="206" customFormat="1">
      <c r="A135" s="666">
        <v>35</v>
      </c>
      <c r="B135" s="669" t="s">
        <v>1457</v>
      </c>
      <c r="C135" s="256"/>
      <c r="D135" s="256"/>
      <c r="E135" s="256"/>
    </row>
    <row r="136" spans="1:5" s="206" customFormat="1">
      <c r="A136" s="667">
        <v>36</v>
      </c>
      <c r="B136" s="670" t="s">
        <v>1458</v>
      </c>
      <c r="C136" s="258"/>
      <c r="D136" s="258"/>
      <c r="E136" s="258"/>
    </row>
    <row r="137" spans="1:5" s="206" customFormat="1">
      <c r="A137" s="666">
        <v>37</v>
      </c>
      <c r="B137" s="669" t="s">
        <v>1459</v>
      </c>
      <c r="C137" s="256"/>
      <c r="D137" s="256"/>
      <c r="E137" s="256"/>
    </row>
    <row r="138" spans="1:5" s="206" customFormat="1">
      <c r="A138" s="667">
        <v>38</v>
      </c>
      <c r="B138" s="670" t="s">
        <v>1460</v>
      </c>
      <c r="C138" s="258"/>
      <c r="D138" s="258"/>
      <c r="E138" s="258"/>
    </row>
    <row r="139" spans="1:5" s="206" customFormat="1">
      <c r="A139" s="666">
        <v>39</v>
      </c>
      <c r="B139" s="669" t="s">
        <v>1461</v>
      </c>
      <c r="C139" s="256"/>
      <c r="D139" s="256"/>
      <c r="E139" s="256"/>
    </row>
    <row r="140" spans="1:5" s="206" customFormat="1">
      <c r="A140" s="667">
        <v>40</v>
      </c>
      <c r="B140" s="670" t="s">
        <v>1462</v>
      </c>
      <c r="C140" s="258"/>
      <c r="D140" s="258"/>
      <c r="E140" s="258"/>
    </row>
    <row r="141" spans="1:5" s="206" customFormat="1">
      <c r="A141" s="666">
        <v>41</v>
      </c>
      <c r="B141" s="669" t="s">
        <v>1463</v>
      </c>
      <c r="C141" s="256"/>
      <c r="D141" s="256"/>
      <c r="E141" s="256"/>
    </row>
    <row r="142" spans="1:5" s="206" customFormat="1">
      <c r="A142" s="667">
        <v>42</v>
      </c>
      <c r="B142" s="670" t="s">
        <v>1994</v>
      </c>
      <c r="C142" s="258"/>
      <c r="D142" s="258"/>
      <c r="E142" s="258"/>
    </row>
    <row r="143" spans="1:5" s="206" customFormat="1">
      <c r="A143" s="666">
        <v>43</v>
      </c>
      <c r="B143" s="669" t="s">
        <v>1464</v>
      </c>
      <c r="C143" s="256"/>
      <c r="D143" s="256"/>
      <c r="E143" s="256"/>
    </row>
    <row r="144" spans="1:5" s="206" customFormat="1">
      <c r="A144" s="667">
        <v>44</v>
      </c>
      <c r="B144" s="670" t="s">
        <v>1465</v>
      </c>
      <c r="C144" s="258"/>
      <c r="D144" s="258"/>
      <c r="E144" s="258"/>
    </row>
    <row r="145" spans="1:5" s="206" customFormat="1">
      <c r="A145" s="666">
        <v>45</v>
      </c>
      <c r="B145" s="669" t="s">
        <v>1466</v>
      </c>
      <c r="C145" s="256"/>
      <c r="D145" s="256"/>
      <c r="E145" s="256"/>
    </row>
    <row r="146" spans="1:5" s="206" customFormat="1">
      <c r="A146" s="667">
        <v>46</v>
      </c>
      <c r="B146" s="670" t="s">
        <v>1467</v>
      </c>
      <c r="C146" s="258"/>
      <c r="D146" s="258"/>
      <c r="E146" s="258"/>
    </row>
    <row r="147" spans="1:5" s="206" customFormat="1">
      <c r="A147" s="666">
        <v>47</v>
      </c>
      <c r="B147" s="669" t="s">
        <v>1468</v>
      </c>
      <c r="C147" s="256"/>
      <c r="D147" s="256"/>
      <c r="E147" s="256"/>
    </row>
    <row r="148" spans="1:5" s="206" customFormat="1">
      <c r="A148" s="667">
        <v>48</v>
      </c>
      <c r="B148" s="670" t="s">
        <v>1469</v>
      </c>
      <c r="C148" s="258"/>
      <c r="D148" s="258"/>
      <c r="E148" s="258"/>
    </row>
    <row r="149" spans="1:5" s="206" customFormat="1">
      <c r="A149" s="666">
        <v>49</v>
      </c>
      <c r="B149" s="669" t="s">
        <v>1451</v>
      </c>
      <c r="C149" s="256"/>
      <c r="D149" s="256"/>
      <c r="E149" s="256"/>
    </row>
    <row r="150" spans="1:5" s="206" customFormat="1">
      <c r="A150" s="667">
        <v>50</v>
      </c>
      <c r="B150" s="670" t="s">
        <v>1470</v>
      </c>
      <c r="C150" s="258"/>
      <c r="D150" s="258"/>
      <c r="E150" s="258"/>
    </row>
    <row r="151" spans="1:5" s="206" customFormat="1">
      <c r="A151" s="666">
        <v>51</v>
      </c>
      <c r="B151" s="669" t="s">
        <v>1995</v>
      </c>
      <c r="C151" s="256"/>
      <c r="D151" s="256"/>
      <c r="E151" s="256"/>
    </row>
    <row r="152" spans="1:5" s="206" customFormat="1">
      <c r="A152" s="660"/>
      <c r="B152" s="668" t="s">
        <v>1471</v>
      </c>
      <c r="C152" s="661"/>
      <c r="D152" s="661"/>
      <c r="E152" s="661"/>
    </row>
    <row r="153" spans="1:5" s="206" customFormat="1">
      <c r="A153" s="666">
        <v>52</v>
      </c>
      <c r="B153" s="669" t="s">
        <v>1472</v>
      </c>
      <c r="C153" s="256"/>
      <c r="D153" s="256"/>
      <c r="E153" s="256"/>
    </row>
    <row r="154" spans="1:5" s="206" customFormat="1">
      <c r="A154" s="660"/>
      <c r="B154" s="668" t="s">
        <v>1473</v>
      </c>
      <c r="C154" s="661"/>
      <c r="D154" s="661"/>
      <c r="E154" s="661"/>
    </row>
    <row r="155" spans="1:5" s="206" customFormat="1">
      <c r="A155" s="666">
        <v>53</v>
      </c>
      <c r="B155" s="669" t="s">
        <v>1474</v>
      </c>
      <c r="C155" s="256"/>
      <c r="D155" s="256"/>
      <c r="E155" s="256"/>
    </row>
    <row r="156" spans="1:5" s="206" customFormat="1">
      <c r="A156" s="667">
        <v>54</v>
      </c>
      <c r="B156" s="670" t="s">
        <v>1475</v>
      </c>
      <c r="C156" s="258"/>
      <c r="D156" s="258"/>
      <c r="E156" s="258"/>
    </row>
    <row r="157" spans="1:5" s="206" customFormat="1">
      <c r="A157" s="666">
        <v>55</v>
      </c>
      <c r="B157" s="669" t="s">
        <v>1476</v>
      </c>
      <c r="C157" s="256"/>
      <c r="D157" s="256"/>
      <c r="E157" s="256"/>
    </row>
    <row r="158" spans="1:5" s="206" customFormat="1">
      <c r="A158" s="667">
        <v>56</v>
      </c>
      <c r="B158" s="670" t="s">
        <v>1996</v>
      </c>
      <c r="C158" s="258"/>
      <c r="D158" s="258"/>
      <c r="E158" s="258"/>
    </row>
    <row r="159" spans="1:5" s="206" customFormat="1">
      <c r="A159" s="666">
        <v>57</v>
      </c>
      <c r="B159" s="669" t="s">
        <v>1477</v>
      </c>
      <c r="C159" s="256"/>
      <c r="D159" s="256"/>
      <c r="E159" s="256"/>
    </row>
    <row r="160" spans="1:5" s="206" customFormat="1">
      <c r="A160" s="667">
        <v>58</v>
      </c>
      <c r="B160" s="670" t="s">
        <v>1478</v>
      </c>
      <c r="C160" s="258"/>
      <c r="D160" s="258"/>
      <c r="E160" s="258"/>
    </row>
    <row r="161" spans="1:5" s="206" customFormat="1">
      <c r="A161" s="660"/>
      <c r="B161" s="668" t="s">
        <v>1365</v>
      </c>
      <c r="C161" s="661"/>
      <c r="D161" s="661"/>
      <c r="E161" s="661"/>
    </row>
    <row r="162" spans="1:5" s="206" customFormat="1">
      <c r="A162" s="667">
        <v>59</v>
      </c>
      <c r="B162" s="670" t="s">
        <v>1479</v>
      </c>
      <c r="C162" s="258"/>
      <c r="D162" s="258"/>
      <c r="E162" s="258"/>
    </row>
    <row r="163" spans="1:5" s="206" customFormat="1">
      <c r="A163" s="666">
        <v>60</v>
      </c>
      <c r="B163" s="669" t="s">
        <v>1480</v>
      </c>
      <c r="C163" s="256"/>
      <c r="D163" s="256"/>
      <c r="E163" s="256"/>
    </row>
    <row r="164" spans="1:5" s="206" customFormat="1">
      <c r="A164" s="667">
        <v>61</v>
      </c>
      <c r="B164" s="670" t="s">
        <v>1481</v>
      </c>
      <c r="C164" s="258"/>
      <c r="D164" s="258"/>
      <c r="E164" s="258"/>
    </row>
    <row r="165" spans="1:5" s="206" customFormat="1">
      <c r="A165" s="666">
        <v>62</v>
      </c>
      <c r="B165" s="669" t="s">
        <v>1997</v>
      </c>
      <c r="C165" s="256"/>
      <c r="D165" s="256"/>
      <c r="E165" s="256"/>
    </row>
    <row r="166" spans="1:5" s="206" customFormat="1">
      <c r="A166" s="667">
        <v>63</v>
      </c>
      <c r="B166" s="670" t="s">
        <v>1482</v>
      </c>
      <c r="C166" s="258"/>
      <c r="D166" s="258"/>
      <c r="E166" s="258"/>
    </row>
    <row r="167" spans="1:5" s="206" customFormat="1">
      <c r="A167" s="666">
        <v>64</v>
      </c>
      <c r="B167" s="669" t="s">
        <v>1998</v>
      </c>
      <c r="C167" s="256"/>
      <c r="D167" s="256"/>
      <c r="E167" s="256"/>
    </row>
    <row r="168" spans="1:5" s="206" customFormat="1">
      <c r="A168" s="667">
        <v>65</v>
      </c>
      <c r="B168" s="670" t="s">
        <v>1999</v>
      </c>
      <c r="C168" s="258"/>
      <c r="D168" s="258"/>
      <c r="E168" s="258"/>
    </row>
    <row r="169" spans="1:5" s="206" customFormat="1">
      <c r="A169" s="666">
        <v>66</v>
      </c>
      <c r="B169" s="669" t="s">
        <v>2000</v>
      </c>
      <c r="C169" s="256"/>
      <c r="D169" s="256"/>
      <c r="E169" s="256"/>
    </row>
    <row r="170" spans="1:5" s="206" customFormat="1">
      <c r="A170" s="667">
        <v>67</v>
      </c>
      <c r="B170" s="670" t="s">
        <v>1483</v>
      </c>
      <c r="C170" s="258"/>
      <c r="D170" s="258"/>
      <c r="E170" s="258"/>
    </row>
    <row r="171" spans="1:5" s="206" customFormat="1">
      <c r="A171" s="666">
        <v>68</v>
      </c>
      <c r="B171" s="669" t="s">
        <v>1484</v>
      </c>
      <c r="C171" s="256"/>
      <c r="D171" s="256"/>
      <c r="E171" s="256"/>
    </row>
    <row r="172" spans="1:5" s="206" customFormat="1">
      <c r="A172" s="667">
        <v>69</v>
      </c>
      <c r="B172" s="670" t="s">
        <v>1485</v>
      </c>
      <c r="C172" s="258"/>
      <c r="D172" s="258"/>
      <c r="E172" s="258"/>
    </row>
    <row r="173" spans="1:5" s="206" customFormat="1">
      <c r="A173" s="660"/>
      <c r="B173" s="668" t="s">
        <v>1486</v>
      </c>
      <c r="C173" s="661"/>
      <c r="D173" s="661"/>
      <c r="E173" s="661"/>
    </row>
    <row r="174" spans="1:5" s="206" customFormat="1">
      <c r="A174" s="667">
        <v>70</v>
      </c>
      <c r="B174" s="670" t="s">
        <v>1487</v>
      </c>
      <c r="C174" s="258"/>
      <c r="D174" s="258"/>
      <c r="E174" s="258"/>
    </row>
    <row r="175" spans="1:5" s="206" customFormat="1">
      <c r="A175" s="666">
        <v>71</v>
      </c>
      <c r="B175" s="669" t="s">
        <v>1488</v>
      </c>
      <c r="C175" s="256"/>
      <c r="D175" s="256"/>
      <c r="E175" s="256"/>
    </row>
    <row r="176" spans="1:5" s="206" customFormat="1">
      <c r="A176" s="667">
        <v>72</v>
      </c>
      <c r="B176" s="670" t="s">
        <v>1489</v>
      </c>
      <c r="C176" s="258"/>
      <c r="D176" s="258"/>
      <c r="E176" s="258"/>
    </row>
    <row r="177" spans="1:5" s="206" customFormat="1">
      <c r="A177" s="666">
        <v>73</v>
      </c>
      <c r="B177" s="669" t="s">
        <v>1490</v>
      </c>
      <c r="C177" s="256"/>
      <c r="D177" s="256"/>
      <c r="E177" s="256"/>
    </row>
    <row r="178" spans="1:5" s="206" customFormat="1">
      <c r="A178" s="667">
        <v>74</v>
      </c>
      <c r="B178" s="670" t="s">
        <v>1491</v>
      </c>
      <c r="C178" s="258"/>
      <c r="D178" s="258"/>
      <c r="E178" s="258"/>
    </row>
    <row r="179" spans="1:5" s="206" customFormat="1">
      <c r="A179" s="666">
        <v>75</v>
      </c>
      <c r="B179" s="669" t="s">
        <v>1492</v>
      </c>
      <c r="C179" s="256"/>
      <c r="D179" s="256"/>
      <c r="E179" s="256"/>
    </row>
    <row r="180" spans="1:5" s="206" customFormat="1">
      <c r="A180" s="667">
        <v>76</v>
      </c>
      <c r="B180" s="670" t="s">
        <v>1493</v>
      </c>
      <c r="C180" s="258"/>
      <c r="D180" s="258"/>
      <c r="E180" s="258"/>
    </row>
    <row r="181" spans="1:5" s="206" customFormat="1">
      <c r="A181" s="666">
        <v>77</v>
      </c>
      <c r="B181" s="669" t="s">
        <v>1494</v>
      </c>
      <c r="C181" s="256"/>
      <c r="D181" s="256"/>
      <c r="E181" s="256"/>
    </row>
    <row r="182" spans="1:5" s="206" customFormat="1">
      <c r="A182" s="667">
        <v>78</v>
      </c>
      <c r="B182" s="670" t="s">
        <v>1495</v>
      </c>
      <c r="C182" s="258"/>
      <c r="D182" s="258"/>
      <c r="E182" s="258"/>
    </row>
    <row r="183" spans="1:5" s="206" customFormat="1">
      <c r="A183" s="666">
        <v>79</v>
      </c>
      <c r="B183" s="669" t="s">
        <v>1496</v>
      </c>
      <c r="C183" s="256"/>
      <c r="D183" s="256"/>
      <c r="E183" s="256"/>
    </row>
    <row r="184" spans="1:5" s="206" customFormat="1">
      <c r="A184" s="660"/>
      <c r="B184" s="668" t="s">
        <v>1497</v>
      </c>
      <c r="C184" s="661"/>
      <c r="D184" s="661"/>
      <c r="E184" s="661"/>
    </row>
    <row r="185" spans="1:5" s="206" customFormat="1">
      <c r="A185" s="666">
        <v>80</v>
      </c>
      <c r="B185" s="669" t="s">
        <v>1498</v>
      </c>
      <c r="C185" s="256"/>
      <c r="D185" s="256"/>
      <c r="E185" s="256"/>
    </row>
    <row r="186" spans="1:5" s="206" customFormat="1">
      <c r="A186" s="660"/>
      <c r="B186" s="668" t="s">
        <v>1499</v>
      </c>
      <c r="C186" s="661"/>
      <c r="D186" s="661"/>
      <c r="E186" s="661"/>
    </row>
    <row r="187" spans="1:5" s="206" customFormat="1">
      <c r="A187" s="666">
        <v>81</v>
      </c>
      <c r="B187" s="669" t="s">
        <v>1500</v>
      </c>
      <c r="C187" s="256"/>
      <c r="D187" s="256"/>
      <c r="E187" s="256"/>
    </row>
    <row r="188" spans="1:5" s="206" customFormat="1">
      <c r="A188" s="660"/>
      <c r="B188" s="668" t="s">
        <v>1501</v>
      </c>
      <c r="C188" s="661"/>
      <c r="D188" s="661"/>
      <c r="E188" s="661"/>
    </row>
    <row r="189" spans="1:5" s="206" customFormat="1">
      <c r="A189" s="666">
        <v>82</v>
      </c>
      <c r="B189" s="669" t="s">
        <v>1502</v>
      </c>
      <c r="C189" s="256"/>
      <c r="D189" s="256"/>
      <c r="E189" s="256"/>
    </row>
    <row r="190" spans="1:5" s="206" customFormat="1">
      <c r="A190" s="660"/>
      <c r="B190" s="668" t="s">
        <v>1503</v>
      </c>
      <c r="C190" s="661"/>
      <c r="D190" s="661"/>
      <c r="E190" s="661"/>
    </row>
    <row r="191" spans="1:5" s="206" customFormat="1">
      <c r="A191" s="666">
        <v>83</v>
      </c>
      <c r="B191" s="669" t="s">
        <v>1504</v>
      </c>
      <c r="C191" s="256"/>
      <c r="D191" s="256"/>
      <c r="E191" s="256"/>
    </row>
    <row r="192" spans="1:5" s="206" customFormat="1">
      <c r="A192" s="660"/>
      <c r="B192" s="668" t="s">
        <v>1505</v>
      </c>
      <c r="C192" s="661"/>
      <c r="D192" s="661"/>
      <c r="E192" s="661"/>
    </row>
    <row r="193" spans="1:6" s="206" customFormat="1">
      <c r="A193" s="666">
        <v>84</v>
      </c>
      <c r="B193" s="669" t="s">
        <v>2001</v>
      </c>
      <c r="C193" s="256"/>
      <c r="D193" s="256"/>
      <c r="E193" s="256"/>
    </row>
    <row r="194" spans="1:6" s="206" customFormat="1">
      <c r="A194" s="660"/>
      <c r="B194" s="668" t="s">
        <v>1506</v>
      </c>
      <c r="C194" s="661"/>
      <c r="D194" s="661"/>
      <c r="E194" s="661"/>
    </row>
    <row r="195" spans="1:6" s="206" customFormat="1">
      <c r="A195" s="666">
        <v>85</v>
      </c>
      <c r="B195" s="669" t="s">
        <v>1507</v>
      </c>
      <c r="C195" s="256"/>
      <c r="D195" s="256"/>
      <c r="E195" s="256"/>
    </row>
    <row r="196" spans="1:6" s="206" customFormat="1">
      <c r="A196" s="660"/>
      <c r="B196" s="668" t="s">
        <v>1508</v>
      </c>
      <c r="C196" s="661"/>
      <c r="D196" s="661"/>
      <c r="E196" s="661"/>
    </row>
    <row r="197" spans="1:6" s="206" customFormat="1">
      <c r="A197" s="666">
        <v>86</v>
      </c>
      <c r="B197" s="669" t="s">
        <v>1509</v>
      </c>
      <c r="C197" s="256"/>
      <c r="D197" s="256"/>
      <c r="E197" s="256"/>
    </row>
    <row r="198" spans="1:6" s="206" customFormat="1">
      <c r="A198" s="667">
        <v>87</v>
      </c>
      <c r="B198" s="670" t="s">
        <v>2002</v>
      </c>
      <c r="C198" s="258"/>
      <c r="D198" s="258"/>
      <c r="E198" s="258"/>
    </row>
    <row r="199" spans="1:6" s="206" customFormat="1">
      <c r="A199" s="660"/>
      <c r="B199" s="668" t="s">
        <v>1510</v>
      </c>
      <c r="C199" s="661"/>
      <c r="D199" s="661"/>
      <c r="E199" s="661"/>
    </row>
    <row r="200" spans="1:6" s="206" customFormat="1">
      <c r="A200" s="667">
        <v>88</v>
      </c>
      <c r="B200" s="670" t="s">
        <v>2003</v>
      </c>
      <c r="C200" s="258"/>
      <c r="D200" s="258"/>
      <c r="E200" s="258"/>
    </row>
    <row r="201" spans="1:6" s="206" customFormat="1">
      <c r="A201" s="666">
        <v>89</v>
      </c>
      <c r="B201" s="669" t="s">
        <v>2004</v>
      </c>
      <c r="C201" s="256"/>
      <c r="D201" s="256"/>
      <c r="E201" s="256"/>
    </row>
    <row r="202" spans="1:6" s="206" customFormat="1">
      <c r="A202" s="667">
        <v>90</v>
      </c>
      <c r="B202" s="670" t="s">
        <v>1511</v>
      </c>
      <c r="C202" s="258"/>
      <c r="D202" s="258"/>
      <c r="E202" s="258"/>
    </row>
    <row r="203" spans="1:6" s="206" customFormat="1">
      <c r="A203" s="666">
        <v>91</v>
      </c>
      <c r="B203" s="669" t="s">
        <v>2005</v>
      </c>
      <c r="C203" s="256"/>
      <c r="D203" s="256"/>
      <c r="E203" s="256"/>
    </row>
    <row r="204" spans="1:6" s="206" customFormat="1">
      <c r="A204" s="667">
        <v>92</v>
      </c>
      <c r="B204" s="670" t="s">
        <v>2006</v>
      </c>
      <c r="C204" s="258"/>
      <c r="D204" s="258"/>
      <c r="E204" s="258"/>
    </row>
    <row r="205" spans="1:6" s="206" customFormat="1"/>
    <row r="206" spans="1:6" s="206" customFormat="1">
      <c r="A206" s="264" t="s">
        <v>1512</v>
      </c>
      <c r="B206" s="265" t="s">
        <v>1513</v>
      </c>
      <c r="C206" s="266"/>
      <c r="D206" s="266"/>
      <c r="E206" s="266"/>
      <c r="F206" s="252"/>
    </row>
    <row r="207" spans="1:6" s="206" customFormat="1">
      <c r="A207" s="264" t="s">
        <v>1514</v>
      </c>
      <c r="B207" s="265" t="s">
        <v>1515</v>
      </c>
      <c r="C207" s="267"/>
      <c r="D207" s="268"/>
      <c r="E207" s="267"/>
    </row>
    <row r="208" spans="1:6" s="206" customFormat="1">
      <c r="A208" s="1279" t="s">
        <v>1413</v>
      </c>
      <c r="B208" s="1279"/>
      <c r="C208" s="1279"/>
      <c r="D208" s="1279"/>
      <c r="E208" s="1279"/>
    </row>
    <row r="209" spans="1:5" s="206" customFormat="1"/>
    <row r="210" spans="1:5" s="206" customFormat="1">
      <c r="A210" s="1271" t="s">
        <v>1414</v>
      </c>
      <c r="B210" s="1271"/>
      <c r="C210" s="1271"/>
      <c r="D210" s="1271"/>
      <c r="E210" s="1271"/>
    </row>
    <row r="211" spans="1:5" s="206" customFormat="1">
      <c r="A211" s="206" t="s">
        <v>1516</v>
      </c>
    </row>
    <row r="212" spans="1:5" s="206" customFormat="1">
      <c r="A212" s="269" t="s">
        <v>1517</v>
      </c>
      <c r="B212" s="206" t="s">
        <v>1518</v>
      </c>
    </row>
    <row r="213" spans="1:5" s="206" customFormat="1">
      <c r="A213" s="270" t="s">
        <v>1519</v>
      </c>
      <c r="B213" s="206" t="s">
        <v>1520</v>
      </c>
    </row>
    <row r="214" spans="1:5" s="206" customFormat="1">
      <c r="A214" s="270" t="s">
        <v>1521</v>
      </c>
      <c r="B214" s="206" t="s">
        <v>1522</v>
      </c>
      <c r="C214" s="252"/>
      <c r="D214" s="252"/>
      <c r="E214" s="252"/>
    </row>
    <row r="215" spans="1:5" s="206" customFormat="1">
      <c r="A215" s="270" t="s">
        <v>1523</v>
      </c>
      <c r="B215" s="206" t="s">
        <v>1524</v>
      </c>
    </row>
    <row r="216" spans="1:5" s="206" customFormat="1">
      <c r="A216" s="270" t="s">
        <v>1525</v>
      </c>
      <c r="B216" s="206" t="s">
        <v>1526</v>
      </c>
    </row>
    <row r="217" spans="1:5" s="206" customFormat="1"/>
    <row r="218" spans="1:5" s="206" customFormat="1" ht="15" thickBot="1">
      <c r="B218" s="271" t="s">
        <v>1527</v>
      </c>
    </row>
    <row r="219" spans="1:5" s="206" customFormat="1">
      <c r="B219" s="272"/>
    </row>
    <row r="220" spans="1:5" s="206" customFormat="1"/>
    <row r="221" spans="1:5" s="206" customFormat="1" ht="15" thickBot="1">
      <c r="B221" s="271" t="s">
        <v>1528</v>
      </c>
    </row>
    <row r="222" spans="1:5" s="206" customFormat="1"/>
    <row r="223" spans="1:5" s="206" customFormat="1"/>
    <row r="224" spans="1:5" s="206" customFormat="1">
      <c r="B224" s="1123" t="s">
        <v>1529</v>
      </c>
      <c r="C224" s="1123"/>
      <c r="D224" s="1123"/>
      <c r="E224" s="1123"/>
    </row>
    <row r="225" spans="2:5" s="206" customFormat="1"/>
    <row r="226" spans="2:5" s="206" customFormat="1"/>
    <row r="227" spans="2:5" s="206" customFormat="1">
      <c r="B227" s="1269" t="s">
        <v>1530</v>
      </c>
      <c r="C227" s="1269"/>
      <c r="D227" s="1269"/>
      <c r="E227" s="1269"/>
    </row>
    <row r="228" spans="2:5" s="206" customFormat="1"/>
    <row r="229" spans="2:5" s="206" customFormat="1">
      <c r="B229" s="1101" t="s">
        <v>1531</v>
      </c>
      <c r="C229" s="1101"/>
      <c r="D229" s="1101"/>
      <c r="E229" s="1101"/>
    </row>
    <row r="230" spans="2:5" s="206" customFormat="1">
      <c r="B230" s="1101" t="s">
        <v>1532</v>
      </c>
      <c r="C230" s="1101"/>
      <c r="D230" s="1101"/>
      <c r="E230" s="1101"/>
    </row>
    <row r="231" spans="2:5" s="206" customFormat="1"/>
    <row r="232" spans="2:5" s="206" customFormat="1" ht="15" thickBot="1">
      <c r="B232" s="271" t="s">
        <v>1527</v>
      </c>
    </row>
    <row r="233" spans="2:5" s="206" customFormat="1">
      <c r="B233" s="272"/>
    </row>
    <row r="234" spans="2:5" s="206" customFormat="1" ht="15" thickBot="1">
      <c r="B234" s="271" t="s">
        <v>1528</v>
      </c>
    </row>
    <row r="235" spans="2:5" s="206" customFormat="1"/>
    <row r="236" spans="2:5" s="206" customFormat="1" ht="15" thickBot="1">
      <c r="B236" s="271" t="s">
        <v>1533</v>
      </c>
    </row>
    <row r="237" spans="2:5" s="206" customFormat="1"/>
    <row r="238" spans="2:5" s="206" customFormat="1" ht="15" thickBot="1">
      <c r="B238" s="271" t="s">
        <v>1534</v>
      </c>
    </row>
    <row r="239" spans="2:5" s="206" customFormat="1"/>
    <row r="240" spans="2:5" s="206" customFormat="1"/>
    <row r="241" spans="1:9" s="206" customFormat="1" ht="15" thickBot="1">
      <c r="B241" s="271" t="s">
        <v>1535</v>
      </c>
    </row>
    <row r="242" spans="1:9" s="206" customFormat="1"/>
    <row r="243" spans="1:9">
      <c r="A243" s="231" t="s">
        <v>1536</v>
      </c>
    </row>
    <row r="244" spans="1:9" ht="15" thickBot="1"/>
    <row r="245" spans="1:9" s="206" customFormat="1" ht="15" thickBot="1">
      <c r="A245" s="1272" t="s">
        <v>1537</v>
      </c>
      <c r="B245" s="1273"/>
      <c r="C245" s="1274"/>
      <c r="D245" s="276"/>
      <c r="E245" s="1275"/>
      <c r="F245" s="1276"/>
      <c r="G245" s="1276"/>
      <c r="H245" s="1277"/>
    </row>
    <row r="246" spans="1:9" s="206" customFormat="1"/>
    <row r="247" spans="1:9" s="206" customFormat="1"/>
    <row r="248" spans="1:9" s="278" customFormat="1" ht="43.2">
      <c r="A248" s="248" t="s">
        <v>1538</v>
      </c>
      <c r="B248" s="250" t="s">
        <v>1539</v>
      </c>
      <c r="C248" s="250" t="s">
        <v>1540</v>
      </c>
      <c r="D248" s="250" t="s">
        <v>1541</v>
      </c>
      <c r="E248" s="250" t="s">
        <v>1542</v>
      </c>
      <c r="F248" s="250" t="s">
        <v>1543</v>
      </c>
      <c r="G248" s="250" t="s">
        <v>1544</v>
      </c>
      <c r="H248" s="250" t="s">
        <v>1545</v>
      </c>
      <c r="I248" s="277" t="s">
        <v>1427</v>
      </c>
    </row>
    <row r="249" spans="1:9" s="206" customFormat="1">
      <c r="A249" s="279"/>
      <c r="B249" s="280"/>
      <c r="C249" s="281"/>
      <c r="D249" s="281"/>
      <c r="E249" s="282"/>
      <c r="F249" s="280"/>
      <c r="G249" s="280"/>
      <c r="H249" s="280"/>
      <c r="I249" s="283"/>
    </row>
    <row r="250" spans="1:9" s="206" customFormat="1">
      <c r="A250" s="284"/>
      <c r="B250" s="285"/>
      <c r="C250" s="286"/>
      <c r="D250" s="286"/>
      <c r="E250" s="287"/>
      <c r="F250" s="285"/>
      <c r="G250" s="285"/>
      <c r="H250" s="285"/>
      <c r="I250" s="288"/>
    </row>
    <row r="251" spans="1:9" s="206" customFormat="1">
      <c r="A251" s="279"/>
      <c r="B251" s="280"/>
      <c r="C251" s="281"/>
      <c r="D251" s="281"/>
      <c r="E251" s="282"/>
      <c r="F251" s="280"/>
      <c r="G251" s="280"/>
      <c r="H251" s="280"/>
      <c r="I251" s="283"/>
    </row>
    <row r="252" spans="1:9" s="206" customFormat="1">
      <c r="A252" s="284"/>
      <c r="B252" s="285"/>
      <c r="C252" s="286"/>
      <c r="D252" s="286"/>
      <c r="E252" s="287"/>
      <c r="F252" s="285"/>
      <c r="G252" s="285"/>
      <c r="H252" s="285"/>
      <c r="I252" s="288"/>
    </row>
    <row r="253" spans="1:9" s="206" customFormat="1">
      <c r="A253" s="279"/>
      <c r="B253" s="280"/>
      <c r="C253" s="281"/>
      <c r="D253" s="281"/>
      <c r="E253" s="282"/>
      <c r="F253" s="280"/>
      <c r="G253" s="280"/>
      <c r="H253" s="280"/>
      <c r="I253" s="283"/>
    </row>
    <row r="254" spans="1:9" s="206" customFormat="1">
      <c r="A254" s="284"/>
      <c r="B254" s="285"/>
      <c r="C254" s="286"/>
      <c r="D254" s="286"/>
      <c r="E254" s="287"/>
      <c r="F254" s="285"/>
      <c r="G254" s="285"/>
      <c r="H254" s="285"/>
      <c r="I254" s="288"/>
    </row>
    <row r="255" spans="1:9" s="206" customFormat="1">
      <c r="A255" s="279"/>
      <c r="B255" s="280"/>
      <c r="C255" s="281"/>
      <c r="D255" s="281"/>
      <c r="E255" s="282"/>
      <c r="F255" s="280"/>
      <c r="G255" s="280"/>
      <c r="H255" s="280"/>
      <c r="I255" s="283"/>
    </row>
    <row r="256" spans="1:9" s="206" customFormat="1">
      <c r="A256" s="284"/>
      <c r="B256" s="285"/>
      <c r="C256" s="286"/>
      <c r="D256" s="286"/>
      <c r="E256" s="287"/>
      <c r="F256" s="285"/>
      <c r="G256" s="285"/>
      <c r="H256" s="285"/>
      <c r="I256" s="288"/>
    </row>
    <row r="257" spans="1:9" s="206" customFormat="1">
      <c r="A257" s="279"/>
      <c r="B257" s="280"/>
      <c r="C257" s="281"/>
      <c r="D257" s="281"/>
      <c r="E257" s="282"/>
      <c r="F257" s="280"/>
      <c r="G257" s="280"/>
      <c r="H257" s="280"/>
      <c r="I257" s="283"/>
    </row>
    <row r="258" spans="1:9" s="206" customFormat="1">
      <c r="A258" s="284"/>
      <c r="B258" s="285"/>
      <c r="C258" s="286"/>
      <c r="D258" s="286"/>
      <c r="E258" s="287"/>
      <c r="F258" s="285"/>
      <c r="G258" s="285"/>
      <c r="H258" s="285"/>
      <c r="I258" s="288"/>
    </row>
    <row r="259" spans="1:9" s="206" customFormat="1">
      <c r="A259" s="289" t="s">
        <v>1546</v>
      </c>
      <c r="B259" s="290"/>
      <c r="C259" s="291">
        <f>SUM(C249:C258)</f>
        <v>0</v>
      </c>
      <c r="D259" s="291">
        <f>SUM(D249:D258)</f>
        <v>0</v>
      </c>
      <c r="E259" s="292"/>
      <c r="F259" s="290"/>
      <c r="G259" s="290"/>
      <c r="H259" s="290"/>
      <c r="I259" s="293"/>
    </row>
    <row r="260" spans="1:9" s="206" customFormat="1"/>
    <row r="261" spans="1:9" s="206" customFormat="1">
      <c r="A261" s="294" t="s">
        <v>1547</v>
      </c>
    </row>
    <row r="262" spans="1:9" s="206" customFormat="1"/>
    <row r="263" spans="1:9" s="206" customFormat="1">
      <c r="A263" s="1269" t="s">
        <v>1413</v>
      </c>
      <c r="B263" s="1269"/>
      <c r="C263" s="1269"/>
      <c r="D263" s="1269"/>
      <c r="E263" s="1269"/>
      <c r="F263" s="1269"/>
      <c r="G263" s="1269"/>
    </row>
    <row r="264" spans="1:9" s="206" customFormat="1"/>
    <row r="265" spans="1:9" s="206" customFormat="1">
      <c r="A265" s="1104" t="s">
        <v>1414</v>
      </c>
      <c r="B265" s="1104"/>
      <c r="C265" s="1104"/>
      <c r="D265" s="1104"/>
      <c r="E265" s="1104"/>
      <c r="F265" s="1104"/>
      <c r="G265" s="1104"/>
    </row>
    <row r="266" spans="1:9" s="206" customFormat="1"/>
    <row r="267" spans="1:9" s="206" customFormat="1" ht="15" thickBot="1">
      <c r="B267" s="271" t="s">
        <v>1527</v>
      </c>
      <c r="E267" s="1263"/>
      <c r="F267" s="1263"/>
      <c r="G267" s="1263"/>
    </row>
    <row r="268" spans="1:9" s="206" customFormat="1">
      <c r="B268" s="272"/>
    </row>
    <row r="269" spans="1:9" s="206" customFormat="1" ht="15" thickBot="1">
      <c r="B269" s="271" t="s">
        <v>1528</v>
      </c>
      <c r="E269" s="1263"/>
      <c r="F269" s="1263"/>
      <c r="G269" s="1263"/>
    </row>
    <row r="270" spans="1:9" s="206" customFormat="1"/>
    <row r="271" spans="1:9" s="206" customFormat="1" ht="15" thickBot="1">
      <c r="B271" s="271" t="s">
        <v>1548</v>
      </c>
      <c r="E271" s="1263"/>
      <c r="F271" s="1263"/>
      <c r="G271" s="1263"/>
    </row>
    <row r="272" spans="1:9" s="206" customFormat="1"/>
    <row r="274" spans="1:15">
      <c r="A274" s="231" t="s">
        <v>1549</v>
      </c>
    </row>
    <row r="276" spans="1:15" s="206" customFormat="1">
      <c r="A276" s="231" t="s">
        <v>1550</v>
      </c>
    </row>
    <row r="277" spans="1:15" s="206" customFormat="1">
      <c r="A277" s="206" t="s">
        <v>1551</v>
      </c>
      <c r="B277" s="206" t="s">
        <v>1552</v>
      </c>
    </row>
    <row r="278" spans="1:15" s="206" customFormat="1"/>
    <row r="279" spans="1:15" s="206" customFormat="1" ht="115.2">
      <c r="A279" s="295" t="s">
        <v>1553</v>
      </c>
      <c r="B279" s="296" t="s">
        <v>1554</v>
      </c>
      <c r="C279" s="296" t="s">
        <v>1555</v>
      </c>
      <c r="D279" s="296" t="s">
        <v>1556</v>
      </c>
      <c r="E279" s="296" t="s">
        <v>1557</v>
      </c>
      <c r="F279" s="296" t="s">
        <v>1558</v>
      </c>
      <c r="G279" s="296" t="s">
        <v>1559</v>
      </c>
      <c r="H279" s="296" t="s">
        <v>1560</v>
      </c>
      <c r="I279" s="296" t="s">
        <v>1561</v>
      </c>
      <c r="J279" s="296" t="s">
        <v>1562</v>
      </c>
      <c r="K279" s="296" t="s">
        <v>1563</v>
      </c>
      <c r="L279" s="296" t="s">
        <v>1564</v>
      </c>
      <c r="M279" s="296" t="s">
        <v>1565</v>
      </c>
      <c r="N279" s="297" t="s">
        <v>1566</v>
      </c>
      <c r="O279" s="297" t="s">
        <v>1567</v>
      </c>
    </row>
    <row r="280" spans="1:15" s="206" customFormat="1">
      <c r="A280" s="279"/>
      <c r="B280" s="280"/>
      <c r="C280" s="280"/>
      <c r="D280" s="280"/>
      <c r="E280" s="280"/>
      <c r="F280" s="280"/>
      <c r="G280" s="280"/>
      <c r="H280" s="280"/>
      <c r="I280" s="280"/>
      <c r="J280" s="280"/>
      <c r="K280" s="280"/>
      <c r="L280" s="280"/>
      <c r="M280" s="280"/>
      <c r="N280" s="283"/>
      <c r="O280" s="283"/>
    </row>
    <row r="281" spans="1:15" s="206" customFormat="1">
      <c r="A281" s="284"/>
      <c r="B281" s="285"/>
      <c r="C281" s="285"/>
      <c r="D281" s="285"/>
      <c r="E281" s="285"/>
      <c r="F281" s="285"/>
      <c r="G281" s="285"/>
      <c r="H281" s="285"/>
      <c r="I281" s="285"/>
      <c r="J281" s="285"/>
      <c r="K281" s="285"/>
      <c r="L281" s="285"/>
      <c r="M281" s="285"/>
      <c r="N281" s="288"/>
      <c r="O281" s="288"/>
    </row>
    <row r="282" spans="1:15" s="206" customFormat="1">
      <c r="A282" s="279"/>
      <c r="B282" s="280"/>
      <c r="C282" s="280"/>
      <c r="D282" s="280"/>
      <c r="E282" s="280"/>
      <c r="F282" s="280"/>
      <c r="G282" s="280"/>
      <c r="H282" s="280"/>
      <c r="I282" s="280"/>
      <c r="J282" s="280"/>
      <c r="K282" s="280"/>
      <c r="L282" s="280"/>
      <c r="M282" s="280"/>
      <c r="N282" s="283"/>
      <c r="O282" s="283"/>
    </row>
    <row r="283" spans="1:15" s="206" customFormat="1">
      <c r="A283" s="284"/>
      <c r="B283" s="285"/>
      <c r="C283" s="285"/>
      <c r="D283" s="285"/>
      <c r="E283" s="285"/>
      <c r="F283" s="285"/>
      <c r="G283" s="285"/>
      <c r="H283" s="285"/>
      <c r="I283" s="285"/>
      <c r="J283" s="285"/>
      <c r="K283" s="285"/>
      <c r="L283" s="285"/>
      <c r="M283" s="285"/>
      <c r="N283" s="288"/>
      <c r="O283" s="288"/>
    </row>
    <row r="284" spans="1:15" s="206" customFormat="1">
      <c r="A284" s="279"/>
      <c r="B284" s="280"/>
      <c r="C284" s="280"/>
      <c r="D284" s="280"/>
      <c r="E284" s="280"/>
      <c r="F284" s="280"/>
      <c r="G284" s="280"/>
      <c r="H284" s="280"/>
      <c r="I284" s="280"/>
      <c r="J284" s="280"/>
      <c r="K284" s="280"/>
      <c r="L284" s="280"/>
      <c r="M284" s="280"/>
      <c r="N284" s="283"/>
      <c r="O284" s="283"/>
    </row>
    <row r="285" spans="1:15" s="206" customFormat="1">
      <c r="A285" s="284"/>
      <c r="B285" s="285"/>
      <c r="C285" s="285"/>
      <c r="D285" s="285"/>
      <c r="E285" s="285"/>
      <c r="F285" s="285"/>
      <c r="G285" s="285"/>
      <c r="H285" s="285"/>
      <c r="I285" s="285"/>
      <c r="J285" s="285"/>
      <c r="K285" s="285"/>
      <c r="L285" s="285"/>
      <c r="M285" s="285"/>
      <c r="N285" s="288"/>
      <c r="O285" s="288"/>
    </row>
    <row r="286" spans="1:15" s="206" customFormat="1">
      <c r="A286" s="279"/>
      <c r="B286" s="280"/>
      <c r="C286" s="280"/>
      <c r="D286" s="280"/>
      <c r="E286" s="280"/>
      <c r="F286" s="280"/>
      <c r="G286" s="280"/>
      <c r="H286" s="280"/>
      <c r="I286" s="280"/>
      <c r="J286" s="280"/>
      <c r="K286" s="280"/>
      <c r="L286" s="280"/>
      <c r="M286" s="280"/>
      <c r="N286" s="283"/>
      <c r="O286" s="283"/>
    </row>
    <row r="287" spans="1:15" s="206" customFormat="1">
      <c r="A287" s="284"/>
      <c r="B287" s="285"/>
      <c r="C287" s="285"/>
      <c r="D287" s="285"/>
      <c r="E287" s="285"/>
      <c r="F287" s="285"/>
      <c r="G287" s="285"/>
      <c r="H287" s="285"/>
      <c r="I287" s="285"/>
      <c r="J287" s="285"/>
      <c r="K287" s="285"/>
      <c r="L287" s="285"/>
      <c r="M287" s="285"/>
      <c r="N287" s="288"/>
      <c r="O287" s="288"/>
    </row>
    <row r="288" spans="1:15" s="206" customFormat="1">
      <c r="A288" s="279"/>
      <c r="B288" s="280"/>
      <c r="C288" s="280"/>
      <c r="D288" s="280"/>
      <c r="E288" s="280"/>
      <c r="F288" s="280"/>
      <c r="G288" s="280"/>
      <c r="H288" s="280"/>
      <c r="I288" s="280"/>
      <c r="J288" s="280"/>
      <c r="K288" s="280"/>
      <c r="L288" s="280"/>
      <c r="M288" s="280"/>
      <c r="N288" s="283"/>
      <c r="O288" s="283"/>
    </row>
    <row r="289" spans="1:15" s="206" customFormat="1">
      <c r="A289" s="284"/>
      <c r="B289" s="285"/>
      <c r="C289" s="285"/>
      <c r="D289" s="285"/>
      <c r="E289" s="285"/>
      <c r="F289" s="285"/>
      <c r="G289" s="285"/>
      <c r="H289" s="285"/>
      <c r="I289" s="285"/>
      <c r="J289" s="285"/>
      <c r="K289" s="285"/>
      <c r="L289" s="285"/>
      <c r="M289" s="285"/>
      <c r="N289" s="288"/>
      <c r="O289" s="288"/>
    </row>
    <row r="290" spans="1:15" s="206" customFormat="1">
      <c r="A290" s="298" t="s">
        <v>1546</v>
      </c>
      <c r="B290" s="299"/>
      <c r="C290" s="299"/>
      <c r="D290" s="299">
        <f>SUM(D280:D289)</f>
        <v>0</v>
      </c>
      <c r="E290" s="299">
        <f t="shared" ref="E290:F290" si="0">SUM(E280:E289)</f>
        <v>0</v>
      </c>
      <c r="F290" s="299">
        <f t="shared" si="0"/>
        <v>0</v>
      </c>
      <c r="G290" s="299"/>
      <c r="H290" s="299"/>
      <c r="I290" s="299"/>
      <c r="J290" s="299"/>
      <c r="K290" s="299"/>
      <c r="L290" s="299"/>
      <c r="M290" s="299"/>
      <c r="N290" s="300"/>
      <c r="O290" s="300"/>
    </row>
    <row r="291" spans="1:15" s="206" customFormat="1"/>
    <row r="292" spans="1:15" s="206" customFormat="1">
      <c r="A292" s="267"/>
    </row>
    <row r="293" spans="1:15" s="206" customFormat="1"/>
    <row r="294" spans="1:15" s="206" customFormat="1">
      <c r="A294" s="1269" t="s">
        <v>1413</v>
      </c>
      <c r="B294" s="1269"/>
      <c r="C294" s="1269"/>
      <c r="D294" s="1269"/>
      <c r="E294" s="1269"/>
      <c r="F294" s="1269"/>
      <c r="G294" s="1269"/>
    </row>
    <row r="295" spans="1:15" s="206" customFormat="1"/>
    <row r="296" spans="1:15" s="206" customFormat="1">
      <c r="A296" s="1104" t="s">
        <v>1414</v>
      </c>
      <c r="B296" s="1104"/>
      <c r="C296" s="1104"/>
      <c r="D296" s="1104"/>
      <c r="E296" s="1104"/>
      <c r="F296" s="1104"/>
      <c r="G296" s="1104"/>
    </row>
    <row r="297" spans="1:15" s="206" customFormat="1"/>
    <row r="298" spans="1:15" s="206" customFormat="1" ht="15" thickBot="1">
      <c r="B298" s="271" t="s">
        <v>1527</v>
      </c>
      <c r="C298" s="273"/>
      <c r="E298" s="1263"/>
      <c r="F298" s="1263"/>
      <c r="G298" s="1263"/>
    </row>
    <row r="299" spans="1:15" s="206" customFormat="1">
      <c r="B299" s="272"/>
      <c r="C299" s="272"/>
    </row>
    <row r="300" spans="1:15" s="206" customFormat="1" ht="15" thickBot="1">
      <c r="B300" s="271" t="s">
        <v>1528</v>
      </c>
      <c r="C300" s="273"/>
      <c r="E300" s="1263"/>
      <c r="F300" s="1263"/>
      <c r="G300" s="1263"/>
    </row>
    <row r="301" spans="1:15" s="206" customFormat="1"/>
    <row r="302" spans="1:15" s="206" customFormat="1" ht="15" thickBot="1">
      <c r="B302" s="271" t="s">
        <v>1548</v>
      </c>
      <c r="C302" s="273"/>
      <c r="E302" s="1263"/>
      <c r="F302" s="1263"/>
      <c r="G302" s="1263"/>
    </row>
    <row r="303" spans="1:15" s="206" customFormat="1"/>
    <row r="304" spans="1:15" s="206" customFormat="1"/>
    <row r="307" spans="1:10" s="206" customFormat="1">
      <c r="A307" s="231" t="s">
        <v>1568</v>
      </c>
    </row>
    <row r="309" spans="1:10" s="206" customFormat="1">
      <c r="A309" s="231" t="s">
        <v>1569</v>
      </c>
    </row>
    <row r="310" spans="1:10" s="206" customFormat="1">
      <c r="A310" s="206" t="s">
        <v>1551</v>
      </c>
      <c r="B310" s="206" t="s">
        <v>1552</v>
      </c>
    </row>
    <row r="311" spans="1:10" s="206" customFormat="1"/>
    <row r="312" spans="1:10" s="206" customFormat="1" ht="57.6">
      <c r="A312" s="301" t="s">
        <v>1570</v>
      </c>
      <c r="B312" s="302" t="s">
        <v>1571</v>
      </c>
      <c r="C312" s="302" t="s">
        <v>1572</v>
      </c>
      <c r="D312" s="302" t="s">
        <v>1573</v>
      </c>
      <c r="E312" s="302" t="s">
        <v>1574</v>
      </c>
      <c r="F312" s="302" t="s">
        <v>1575</v>
      </c>
      <c r="G312" s="302" t="s">
        <v>1576</v>
      </c>
      <c r="H312" s="302" t="s">
        <v>1577</v>
      </c>
      <c r="I312" s="302" t="s">
        <v>1542</v>
      </c>
      <c r="J312" s="302" t="s">
        <v>1578</v>
      </c>
    </row>
    <row r="313" spans="1:10" s="206" customFormat="1">
      <c r="A313" s="279"/>
      <c r="B313" s="280"/>
      <c r="C313" s="280"/>
      <c r="D313" s="280"/>
      <c r="E313" s="280"/>
      <c r="F313" s="280"/>
      <c r="G313" s="280"/>
      <c r="H313" s="280"/>
      <c r="I313" s="280"/>
      <c r="J313" s="280"/>
    </row>
    <row r="314" spans="1:10" s="206" customFormat="1">
      <c r="A314" s="284"/>
      <c r="B314" s="285"/>
      <c r="C314" s="285"/>
      <c r="D314" s="285"/>
      <c r="E314" s="285"/>
      <c r="F314" s="285"/>
      <c r="G314" s="285"/>
      <c r="H314" s="285"/>
      <c r="I314" s="285"/>
      <c r="J314" s="285"/>
    </row>
    <row r="315" spans="1:10" s="206" customFormat="1">
      <c r="A315" s="279"/>
      <c r="B315" s="280"/>
      <c r="C315" s="280"/>
      <c r="D315" s="280"/>
      <c r="E315" s="280"/>
      <c r="F315" s="280"/>
      <c r="G315" s="280"/>
      <c r="H315" s="280"/>
      <c r="I315" s="280"/>
      <c r="J315" s="280"/>
    </row>
    <row r="316" spans="1:10" s="206" customFormat="1">
      <c r="A316" s="284"/>
      <c r="B316" s="285"/>
      <c r="C316" s="285"/>
      <c r="D316" s="285"/>
      <c r="E316" s="285"/>
      <c r="F316" s="285"/>
      <c r="G316" s="285"/>
      <c r="H316" s="285"/>
      <c r="I316" s="285"/>
      <c r="J316" s="285"/>
    </row>
    <row r="317" spans="1:10" s="206" customFormat="1">
      <c r="A317" s="279"/>
      <c r="B317" s="280"/>
      <c r="C317" s="280"/>
      <c r="D317" s="280"/>
      <c r="E317" s="280"/>
      <c r="F317" s="280"/>
      <c r="G317" s="280"/>
      <c r="H317" s="280"/>
      <c r="I317" s="280"/>
      <c r="J317" s="280"/>
    </row>
    <row r="318" spans="1:10" s="206" customFormat="1">
      <c r="A318" s="284"/>
      <c r="B318" s="285"/>
      <c r="C318" s="285"/>
      <c r="D318" s="285"/>
      <c r="E318" s="285"/>
      <c r="F318" s="285"/>
      <c r="G318" s="285"/>
      <c r="H318" s="285"/>
      <c r="I318" s="285"/>
      <c r="J318" s="285"/>
    </row>
    <row r="319" spans="1:10" s="206" customFormat="1">
      <c r="A319" s="279"/>
      <c r="B319" s="280"/>
      <c r="C319" s="280"/>
      <c r="D319" s="280"/>
      <c r="E319" s="280"/>
      <c r="F319" s="280"/>
      <c r="G319" s="280"/>
      <c r="H319" s="280"/>
      <c r="I319" s="280"/>
      <c r="J319" s="280"/>
    </row>
    <row r="320" spans="1:10" s="206" customFormat="1">
      <c r="A320" s="284"/>
      <c r="B320" s="285"/>
      <c r="C320" s="285"/>
      <c r="D320" s="285"/>
      <c r="E320" s="285"/>
      <c r="F320" s="285"/>
      <c r="G320" s="285"/>
      <c r="H320" s="285"/>
      <c r="I320" s="285"/>
      <c r="J320" s="285"/>
    </row>
    <row r="321" spans="1:10" s="206" customFormat="1">
      <c r="A321" s="279"/>
      <c r="B321" s="280"/>
      <c r="C321" s="280"/>
      <c r="D321" s="280"/>
      <c r="E321" s="280"/>
      <c r="F321" s="280"/>
      <c r="G321" s="280"/>
      <c r="H321" s="280"/>
      <c r="I321" s="280"/>
      <c r="J321" s="280"/>
    </row>
    <row r="322" spans="1:10" s="206" customFormat="1">
      <c r="A322" s="284"/>
      <c r="B322" s="285"/>
      <c r="C322" s="285"/>
      <c r="D322" s="285"/>
      <c r="E322" s="285"/>
      <c r="F322" s="285"/>
      <c r="G322" s="285"/>
      <c r="H322" s="285"/>
      <c r="I322" s="285"/>
      <c r="J322" s="285"/>
    </row>
    <row r="323" spans="1:10" s="206" customFormat="1">
      <c r="A323" s="303" t="s">
        <v>1546</v>
      </c>
      <c r="B323" s="304"/>
      <c r="C323" s="304"/>
      <c r="D323" s="304"/>
      <c r="E323" s="304">
        <f>SUM(E313:E322)</f>
        <v>0</v>
      </c>
      <c r="F323" s="304"/>
      <c r="G323" s="304"/>
      <c r="H323" s="304">
        <f t="shared" ref="H323" si="1">SUM(H313:H322)</f>
        <v>0</v>
      </c>
      <c r="I323" s="304"/>
      <c r="J323" s="304"/>
    </row>
    <row r="324" spans="1:10" s="206" customFormat="1"/>
    <row r="325" spans="1:10" s="206" customFormat="1">
      <c r="A325" s="294" t="s">
        <v>1547</v>
      </c>
    </row>
    <row r="326" spans="1:10" s="206" customFormat="1">
      <c r="A326" s="305" t="s">
        <v>1579</v>
      </c>
    </row>
    <row r="327" spans="1:10" s="206" customFormat="1"/>
    <row r="328" spans="1:10" s="206" customFormat="1">
      <c r="A328" s="1269" t="s">
        <v>1413</v>
      </c>
      <c r="B328" s="1269"/>
      <c r="C328" s="1269"/>
      <c r="D328" s="1269"/>
      <c r="E328" s="1269"/>
      <c r="F328" s="1269"/>
      <c r="G328" s="1269"/>
      <c r="H328" s="1269"/>
      <c r="I328" s="274"/>
    </row>
    <row r="329" spans="1:10" s="206" customFormat="1"/>
    <row r="330" spans="1:10" s="206" customFormat="1">
      <c r="A330" s="1104" t="s">
        <v>1414</v>
      </c>
      <c r="B330" s="1104"/>
      <c r="C330" s="1104"/>
      <c r="D330" s="1104"/>
      <c r="E330" s="1104"/>
      <c r="F330" s="1104"/>
      <c r="G330" s="1104"/>
      <c r="H330" s="1104"/>
      <c r="I330" s="272"/>
    </row>
    <row r="331" spans="1:10" s="206" customFormat="1"/>
    <row r="332" spans="1:10" s="206" customFormat="1" ht="15" thickBot="1">
      <c r="B332" s="271" t="s">
        <v>1527</v>
      </c>
      <c r="D332" s="1263"/>
      <c r="E332" s="1263"/>
      <c r="F332" s="1263"/>
      <c r="G332" s="1263"/>
      <c r="H332" s="1263"/>
      <c r="I332" s="273"/>
    </row>
    <row r="333" spans="1:10" s="206" customFormat="1">
      <c r="B333" s="272"/>
    </row>
    <row r="334" spans="1:10" s="206" customFormat="1" ht="15" thickBot="1">
      <c r="B334" s="271" t="s">
        <v>1528</v>
      </c>
      <c r="D334" s="1263"/>
      <c r="E334" s="1263"/>
      <c r="F334" s="1263"/>
      <c r="G334" s="1263"/>
      <c r="H334" s="1263"/>
      <c r="I334" s="273"/>
    </row>
    <row r="335" spans="1:10" s="206" customFormat="1"/>
    <row r="336" spans="1:10" s="206" customFormat="1" ht="15" thickBot="1">
      <c r="B336" s="271" t="s">
        <v>1548</v>
      </c>
      <c r="D336" s="1263"/>
      <c r="E336" s="1263"/>
      <c r="F336" s="1263"/>
      <c r="G336" s="1263"/>
      <c r="H336" s="1263"/>
      <c r="I336" s="273"/>
    </row>
    <row r="337" spans="1:7" s="206" customFormat="1"/>
    <row r="338" spans="1:7" s="206" customFormat="1"/>
    <row r="339" spans="1:7" s="206" customFormat="1">
      <c r="A339" s="231" t="s">
        <v>1580</v>
      </c>
    </row>
    <row r="341" spans="1:7">
      <c r="A341" s="231" t="s">
        <v>1581</v>
      </c>
      <c r="B341" s="231"/>
      <c r="C341" s="206"/>
      <c r="D341" s="206"/>
      <c r="E341" s="206"/>
      <c r="F341" s="206"/>
      <c r="G341" s="206"/>
    </row>
    <row r="342" spans="1:7">
      <c r="A342" s="206" t="s">
        <v>1551</v>
      </c>
      <c r="B342" s="206"/>
      <c r="C342" s="206" t="s">
        <v>1552</v>
      </c>
      <c r="D342" s="206"/>
      <c r="E342" s="206"/>
      <c r="F342" s="206"/>
      <c r="G342" s="206"/>
    </row>
    <row r="343" spans="1:7">
      <c r="A343" s="206"/>
      <c r="B343" s="206"/>
      <c r="C343" s="206"/>
      <c r="D343" s="206"/>
      <c r="E343" s="206"/>
      <c r="F343" s="206"/>
      <c r="G343" s="206"/>
    </row>
    <row r="344" spans="1:7" ht="86.4">
      <c r="A344" s="295" t="s">
        <v>1582</v>
      </c>
      <c r="B344" s="295" t="s">
        <v>1583</v>
      </c>
      <c r="C344" s="296" t="s">
        <v>1584</v>
      </c>
      <c r="D344" s="296" t="s">
        <v>1585</v>
      </c>
      <c r="E344" s="296" t="s">
        <v>1586</v>
      </c>
      <c r="F344" s="296" t="s">
        <v>1587</v>
      </c>
      <c r="G344" s="296" t="s">
        <v>1588</v>
      </c>
    </row>
    <row r="345" spans="1:7">
      <c r="A345" s="279"/>
      <c r="B345" s="279"/>
      <c r="C345" s="280"/>
      <c r="D345" s="280"/>
      <c r="E345" s="280"/>
      <c r="F345" s="280"/>
      <c r="G345" s="280"/>
    </row>
    <row r="346" spans="1:7">
      <c r="A346" s="284"/>
      <c r="B346" s="284"/>
      <c r="C346" s="285"/>
      <c r="D346" s="285"/>
      <c r="E346" s="285"/>
      <c r="F346" s="285"/>
      <c r="G346" s="285"/>
    </row>
    <row r="347" spans="1:7">
      <c r="A347" s="279"/>
      <c r="B347" s="279"/>
      <c r="C347" s="280"/>
      <c r="D347" s="280"/>
      <c r="E347" s="280"/>
      <c r="F347" s="280"/>
      <c r="G347" s="280"/>
    </row>
    <row r="348" spans="1:7">
      <c r="A348" s="284"/>
      <c r="B348" s="284"/>
      <c r="C348" s="285"/>
      <c r="D348" s="285"/>
      <c r="E348" s="285"/>
      <c r="F348" s="285"/>
      <c r="G348" s="285"/>
    </row>
    <row r="349" spans="1:7">
      <c r="A349" s="279"/>
      <c r="B349" s="279"/>
      <c r="C349" s="280"/>
      <c r="D349" s="280"/>
      <c r="E349" s="280"/>
      <c r="F349" s="280"/>
      <c r="G349" s="280"/>
    </row>
    <row r="350" spans="1:7">
      <c r="A350" s="284"/>
      <c r="B350" s="284"/>
      <c r="C350" s="285"/>
      <c r="D350" s="285"/>
      <c r="E350" s="285"/>
      <c r="F350" s="285"/>
      <c r="G350" s="285"/>
    </row>
    <row r="351" spans="1:7">
      <c r="A351" s="279"/>
      <c r="B351" s="279"/>
      <c r="C351" s="280"/>
      <c r="D351" s="280"/>
      <c r="E351" s="280"/>
      <c r="F351" s="280"/>
      <c r="G351" s="280"/>
    </row>
    <row r="352" spans="1:7">
      <c r="A352" s="284"/>
      <c r="B352" s="284"/>
      <c r="C352" s="285"/>
      <c r="D352" s="285"/>
      <c r="E352" s="285"/>
      <c r="F352" s="285"/>
      <c r="G352" s="285"/>
    </row>
    <row r="353" spans="1:7">
      <c r="A353" s="279"/>
      <c r="B353" s="279"/>
      <c r="C353" s="280"/>
      <c r="D353" s="280"/>
      <c r="E353" s="280"/>
      <c r="F353" s="280"/>
      <c r="G353" s="280"/>
    </row>
    <row r="354" spans="1:7">
      <c r="A354" s="284"/>
      <c r="B354" s="284"/>
      <c r="C354" s="285"/>
      <c r="D354" s="285"/>
      <c r="E354" s="285"/>
      <c r="F354" s="285"/>
      <c r="G354" s="285"/>
    </row>
    <row r="355" spans="1:7">
      <c r="A355" s="303" t="s">
        <v>1546</v>
      </c>
      <c r="B355" s="303"/>
      <c r="C355" s="304"/>
      <c r="D355" s="304"/>
      <c r="E355" s="304"/>
      <c r="F355" s="304">
        <f t="shared" ref="F355:G355" si="2">SUM(F345:F354)</f>
        <v>0</v>
      </c>
      <c r="G355" s="304">
        <f t="shared" si="2"/>
        <v>0</v>
      </c>
    </row>
    <row r="357" spans="1:7">
      <c r="A357" s="306"/>
      <c r="B357" s="306"/>
    </row>
    <row r="359" spans="1:7">
      <c r="A359" s="1269" t="s">
        <v>1413</v>
      </c>
      <c r="B359" s="1269"/>
      <c r="C359" s="1269"/>
      <c r="D359" s="1269"/>
      <c r="E359" s="1269"/>
      <c r="F359" s="1269"/>
      <c r="G359" s="1269"/>
    </row>
    <row r="360" spans="1:7">
      <c r="A360" s="206"/>
      <c r="B360" s="206"/>
      <c r="C360" s="206"/>
      <c r="D360" s="206"/>
      <c r="E360" s="206"/>
      <c r="F360" s="206"/>
      <c r="G360" s="206"/>
    </row>
    <row r="361" spans="1:7">
      <c r="A361" s="206" t="s">
        <v>1589</v>
      </c>
      <c r="B361" s="206"/>
      <c r="C361" s="206"/>
      <c r="D361" s="206"/>
      <c r="E361" s="206"/>
      <c r="F361" s="206"/>
      <c r="G361" s="206"/>
    </row>
    <row r="362" spans="1:7">
      <c r="A362" s="206" t="s">
        <v>1590</v>
      </c>
      <c r="B362" s="206"/>
      <c r="C362" s="206"/>
      <c r="D362" s="206"/>
      <c r="E362" s="206"/>
      <c r="F362" s="206"/>
      <c r="G362" s="206"/>
    </row>
    <row r="363" spans="1:7">
      <c r="A363" s="206"/>
      <c r="B363" s="206"/>
      <c r="C363" s="206"/>
      <c r="D363" s="206"/>
      <c r="E363" s="206"/>
      <c r="F363" s="206"/>
      <c r="G363" s="206"/>
    </row>
    <row r="364" spans="1:7">
      <c r="A364" s="206"/>
      <c r="B364" s="206"/>
      <c r="C364" s="206"/>
      <c r="D364" s="206"/>
      <c r="E364" s="206"/>
      <c r="F364" s="206"/>
      <c r="G364" s="206"/>
    </row>
    <row r="365" spans="1:7" ht="15" thickBot="1">
      <c r="A365" s="206"/>
      <c r="B365" s="206"/>
      <c r="C365" s="271" t="s">
        <v>1527</v>
      </c>
      <c r="D365" s="271"/>
      <c r="E365" s="1263"/>
      <c r="F365" s="1263"/>
      <c r="G365" s="1263"/>
    </row>
    <row r="366" spans="1:7">
      <c r="A366" s="206"/>
      <c r="B366" s="206"/>
      <c r="C366" s="272"/>
      <c r="D366" s="272"/>
      <c r="E366" s="206"/>
      <c r="F366" s="206"/>
      <c r="G366" s="206"/>
    </row>
    <row r="367" spans="1:7" ht="15" thickBot="1">
      <c r="A367" s="206"/>
      <c r="B367" s="206"/>
      <c r="C367" s="271" t="s">
        <v>1528</v>
      </c>
      <c r="D367" s="271"/>
      <c r="E367" s="1263"/>
      <c r="F367" s="1263"/>
      <c r="G367" s="1263"/>
    </row>
    <row r="369" spans="1:7" ht="15" thickBot="1">
      <c r="C369" s="271" t="s">
        <v>1548</v>
      </c>
      <c r="D369" s="271"/>
      <c r="E369" s="1263"/>
      <c r="F369" s="1263"/>
      <c r="G369" s="1263"/>
    </row>
    <row r="372" spans="1:7" s="206" customFormat="1">
      <c r="A372" s="231" t="s">
        <v>1591</v>
      </c>
      <c r="C372" s="307"/>
      <c r="D372" s="307"/>
    </row>
    <row r="374" spans="1:7">
      <c r="A374" s="206"/>
      <c r="B374" s="307" t="s">
        <v>1592</v>
      </c>
      <c r="C374" s="307"/>
      <c r="D374" s="307"/>
      <c r="E374" s="206"/>
      <c r="F374" s="206"/>
    </row>
    <row r="375" spans="1:7">
      <c r="A375" s="206"/>
      <c r="B375" s="307"/>
      <c r="C375" s="307"/>
      <c r="D375" s="307"/>
      <c r="E375" s="206"/>
      <c r="F375" s="206"/>
    </row>
    <row r="376" spans="1:7">
      <c r="A376" s="206"/>
      <c r="B376" s="206"/>
      <c r="C376" s="206"/>
      <c r="D376" s="206"/>
      <c r="E376" s="206"/>
      <c r="F376" s="206"/>
    </row>
    <row r="377" spans="1:7" ht="144">
      <c r="A377" s="1264" t="s">
        <v>1593</v>
      </c>
      <c r="B377" s="1265"/>
      <c r="C377" s="308" t="s">
        <v>1594</v>
      </c>
      <c r="D377" s="250" t="s">
        <v>1595</v>
      </c>
      <c r="E377" s="308" t="s">
        <v>1596</v>
      </c>
      <c r="F377" s="308" t="s">
        <v>1597</v>
      </c>
      <c r="G377" s="309" t="s">
        <v>1598</v>
      </c>
    </row>
    <row r="378" spans="1:7">
      <c r="A378" s="310" t="s">
        <v>1599</v>
      </c>
      <c r="B378" s="311">
        <v>1</v>
      </c>
      <c r="C378" s="312" t="s">
        <v>702</v>
      </c>
      <c r="D378" s="313"/>
      <c r="E378" s="312" t="s">
        <v>702</v>
      </c>
      <c r="F378" s="312" t="s">
        <v>702</v>
      </c>
      <c r="G378" s="314" t="s">
        <v>702</v>
      </c>
    </row>
    <row r="379" spans="1:7">
      <c r="A379" s="1266" t="s">
        <v>1600</v>
      </c>
      <c r="B379" s="315">
        <v>1</v>
      </c>
      <c r="C379" s="316"/>
      <c r="D379" s="316"/>
      <c r="E379" s="312" t="s">
        <v>702</v>
      </c>
      <c r="F379" s="312" t="s">
        <v>702</v>
      </c>
      <c r="G379" s="314" t="s">
        <v>702</v>
      </c>
    </row>
    <row r="380" spans="1:7">
      <c r="A380" s="1266"/>
      <c r="B380" s="311">
        <v>2</v>
      </c>
      <c r="C380" s="313"/>
      <c r="D380" s="313"/>
      <c r="E380" s="312" t="s">
        <v>702</v>
      </c>
      <c r="F380" s="312" t="s">
        <v>702</v>
      </c>
      <c r="G380" s="314" t="s">
        <v>702</v>
      </c>
    </row>
    <row r="381" spans="1:7">
      <c r="A381" s="1267" t="s">
        <v>1601</v>
      </c>
      <c r="B381" s="315">
        <v>1</v>
      </c>
      <c r="C381" s="316"/>
      <c r="D381" s="316"/>
      <c r="E381" s="316"/>
      <c r="F381" s="316"/>
      <c r="G381" s="317"/>
    </row>
    <row r="382" spans="1:7">
      <c r="A382" s="1267"/>
      <c r="B382" s="311">
        <v>2</v>
      </c>
      <c r="C382" s="313"/>
      <c r="D382" s="313"/>
      <c r="E382" s="313"/>
      <c r="F382" s="313"/>
      <c r="G382" s="318"/>
    </row>
    <row r="383" spans="1:7">
      <c r="A383" s="1267"/>
      <c r="B383" s="315">
        <v>3</v>
      </c>
      <c r="C383" s="316"/>
      <c r="D383" s="316"/>
      <c r="E383" s="316"/>
      <c r="F383" s="316"/>
      <c r="G383" s="317"/>
    </row>
    <row r="384" spans="1:7">
      <c r="A384" s="1267"/>
      <c r="B384" s="311">
        <v>4</v>
      </c>
      <c r="C384" s="313"/>
      <c r="D384" s="313"/>
      <c r="E384" s="313"/>
      <c r="F384" s="313"/>
      <c r="G384" s="318"/>
    </row>
    <row r="385" spans="1:7">
      <c r="A385" s="1267"/>
      <c r="B385" s="315">
        <v>5</v>
      </c>
      <c r="C385" s="316"/>
      <c r="D385" s="316"/>
      <c r="E385" s="316"/>
      <c r="F385" s="316"/>
      <c r="G385" s="317"/>
    </row>
    <row r="386" spans="1:7">
      <c r="A386" s="1267"/>
      <c r="B386" s="311">
        <v>6</v>
      </c>
      <c r="C386" s="313"/>
      <c r="D386" s="313"/>
      <c r="E386" s="313"/>
      <c r="F386" s="313"/>
      <c r="G386" s="318"/>
    </row>
    <row r="387" spans="1:7">
      <c r="A387" s="1268"/>
      <c r="B387" s="319">
        <v>7</v>
      </c>
      <c r="C387" s="320"/>
      <c r="D387" s="320"/>
      <c r="E387" s="320"/>
      <c r="F387" s="320"/>
      <c r="G387" s="321"/>
    </row>
    <row r="388" spans="1:7">
      <c r="D388" s="322">
        <f>SUM(D378:D387)</f>
        <v>0</v>
      </c>
      <c r="E388" s="323" t="s">
        <v>1602</v>
      </c>
    </row>
    <row r="390" spans="1:7">
      <c r="A390" s="306"/>
    </row>
    <row r="392" spans="1:7">
      <c r="A392" s="1269" t="s">
        <v>1413</v>
      </c>
      <c r="B392" s="1269"/>
      <c r="C392" s="1269"/>
      <c r="D392" s="1269"/>
      <c r="E392" s="1269"/>
      <c r="F392" s="1269"/>
    </row>
    <row r="393" spans="1:7">
      <c r="A393" s="206"/>
      <c r="B393" s="206"/>
      <c r="C393" s="206"/>
      <c r="D393" s="206"/>
      <c r="E393" s="206"/>
      <c r="F393" s="206"/>
    </row>
    <row r="394" spans="1:7">
      <c r="A394" s="206" t="s">
        <v>1414</v>
      </c>
      <c r="B394" s="206"/>
      <c r="C394" s="206"/>
      <c r="D394" s="206"/>
      <c r="E394" s="206"/>
      <c r="F394" s="206"/>
    </row>
    <row r="395" spans="1:7">
      <c r="A395" s="206"/>
      <c r="B395" s="206"/>
      <c r="C395" s="206"/>
      <c r="D395" s="206"/>
      <c r="E395" s="206"/>
      <c r="F395" s="206"/>
    </row>
    <row r="396" spans="1:7" ht="15" thickBot="1">
      <c r="A396" s="271" t="s">
        <v>1527</v>
      </c>
      <c r="B396" s="206"/>
      <c r="C396" s="324"/>
      <c r="D396" s="324"/>
      <c r="E396" s="324"/>
    </row>
    <row r="397" spans="1:7">
      <c r="A397" s="272"/>
      <c r="B397" s="206"/>
      <c r="C397" s="206"/>
      <c r="D397" s="206"/>
      <c r="E397" s="206"/>
    </row>
    <row r="398" spans="1:7" ht="15" thickBot="1">
      <c r="A398" s="271" t="s">
        <v>1528</v>
      </c>
      <c r="B398" s="206"/>
      <c r="C398" s="324"/>
      <c r="D398" s="324"/>
      <c r="E398" s="324"/>
    </row>
    <row r="400" spans="1:7" ht="15" thickBot="1">
      <c r="A400" s="271" t="s">
        <v>1548</v>
      </c>
      <c r="C400" s="324"/>
      <c r="D400" s="324"/>
      <c r="E400" s="324"/>
    </row>
    <row r="403" spans="1:20" s="206" customFormat="1">
      <c r="A403" s="231" t="s">
        <v>1603</v>
      </c>
      <c r="B403" s="178"/>
      <c r="C403" s="178"/>
      <c r="D403" s="178"/>
      <c r="E403" s="178"/>
      <c r="F403" s="178"/>
      <c r="G403" s="178"/>
      <c r="H403" s="178"/>
      <c r="I403" s="178"/>
    </row>
    <row r="405" spans="1:20" s="206" customFormat="1">
      <c r="A405" s="231" t="s">
        <v>1604</v>
      </c>
      <c r="B405" s="231"/>
      <c r="C405" s="325"/>
      <c r="D405" s="325"/>
      <c r="E405" s="325"/>
      <c r="F405" s="325"/>
      <c r="G405" s="325"/>
    </row>
    <row r="406" spans="1:20" s="206" customFormat="1">
      <c r="A406" s="325" t="s">
        <v>1592</v>
      </c>
      <c r="B406" s="325"/>
    </row>
    <row r="407" spans="1:20" s="206" customFormat="1"/>
    <row r="408" spans="1:20">
      <c r="A408" s="1270" t="s">
        <v>1605</v>
      </c>
      <c r="B408" s="1270"/>
      <c r="C408" s="1270"/>
      <c r="D408" s="1270"/>
      <c r="E408" s="1270"/>
      <c r="F408" s="1270"/>
      <c r="G408" s="1270"/>
      <c r="H408" s="1270"/>
      <c r="I408" s="1270"/>
      <c r="J408" s="1270"/>
      <c r="K408" s="1270"/>
      <c r="L408" s="1270"/>
      <c r="M408" s="1270"/>
      <c r="N408" s="1270"/>
      <c r="O408" s="1270"/>
      <c r="P408" s="1270"/>
      <c r="Q408" s="1270"/>
      <c r="R408" s="1270"/>
      <c r="S408" s="1270"/>
      <c r="T408" s="1270"/>
    </row>
    <row r="409" spans="1:20">
      <c r="A409" s="1270"/>
      <c r="B409" s="1270"/>
      <c r="C409" s="1270"/>
      <c r="D409" s="1270"/>
      <c r="E409" s="1270"/>
      <c r="F409" s="1270"/>
      <c r="G409" s="1270"/>
      <c r="H409" s="1270"/>
      <c r="I409" s="1270"/>
      <c r="J409" s="1270"/>
      <c r="K409" s="1270"/>
      <c r="L409" s="1270"/>
      <c r="M409" s="1270"/>
      <c r="N409" s="1270"/>
      <c r="O409" s="1270"/>
      <c r="P409" s="1270"/>
      <c r="Q409" s="1270"/>
      <c r="R409" s="1270"/>
      <c r="S409" s="1270"/>
      <c r="T409" s="1270"/>
    </row>
    <row r="410" spans="1:20" s="206" customFormat="1"/>
    <row r="411" spans="1:20" s="206" customFormat="1">
      <c r="A411" s="1255" t="s">
        <v>1606</v>
      </c>
      <c r="B411" s="1257" t="s">
        <v>1607</v>
      </c>
      <c r="C411" s="1255" t="s">
        <v>1608</v>
      </c>
      <c r="D411" s="1255" t="s">
        <v>1609</v>
      </c>
      <c r="E411" s="1257" t="s">
        <v>1610</v>
      </c>
      <c r="F411" s="1257"/>
      <c r="G411" s="1257"/>
      <c r="H411" s="1257"/>
      <c r="I411" s="1257"/>
      <c r="J411" s="1257" t="s">
        <v>1611</v>
      </c>
      <c r="K411" s="1257"/>
      <c r="L411" s="1257"/>
      <c r="M411" s="1257"/>
      <c r="N411" s="1257"/>
      <c r="O411" s="1255" t="s">
        <v>1612</v>
      </c>
      <c r="P411" s="1257" t="s">
        <v>1613</v>
      </c>
      <c r="Q411" s="1257"/>
      <c r="R411" s="1257"/>
      <c r="S411" s="1257"/>
      <c r="T411" s="1257"/>
    </row>
    <row r="412" spans="1:20" s="206" customFormat="1" ht="187.2">
      <c r="A412" s="1256"/>
      <c r="B412" s="1262"/>
      <c r="C412" s="1256"/>
      <c r="D412" s="1256"/>
      <c r="E412" s="326" t="s">
        <v>1614</v>
      </c>
      <c r="F412" s="326" t="s">
        <v>1615</v>
      </c>
      <c r="G412" s="326" t="s">
        <v>1616</v>
      </c>
      <c r="H412" s="327" t="s">
        <v>1617</v>
      </c>
      <c r="I412" s="326" t="s">
        <v>1618</v>
      </c>
      <c r="J412" s="326" t="s">
        <v>1619</v>
      </c>
      <c r="K412" s="326" t="s">
        <v>1620</v>
      </c>
      <c r="L412" s="326" t="s">
        <v>1621</v>
      </c>
      <c r="M412" s="326" t="s">
        <v>1622</v>
      </c>
      <c r="N412" s="326" t="s">
        <v>1623</v>
      </c>
      <c r="O412" s="1256"/>
      <c r="P412" s="326" t="s">
        <v>1624</v>
      </c>
      <c r="Q412" s="326" t="s">
        <v>1625</v>
      </c>
      <c r="R412" s="326" t="s">
        <v>1626</v>
      </c>
      <c r="S412" s="326" t="s">
        <v>1627</v>
      </c>
      <c r="T412" s="326" t="s">
        <v>1628</v>
      </c>
    </row>
    <row r="413" spans="1:20" s="206" customFormat="1" ht="201.6">
      <c r="A413" s="328"/>
      <c r="B413" s="328"/>
      <c r="C413" s="328"/>
      <c r="D413" s="328"/>
      <c r="E413" s="328"/>
      <c r="F413" s="328"/>
      <c r="G413" s="328"/>
      <c r="H413" s="328"/>
      <c r="I413" s="328"/>
      <c r="J413" s="329" t="s">
        <v>1629</v>
      </c>
      <c r="K413" s="329" t="s">
        <v>1630</v>
      </c>
      <c r="L413" s="328"/>
      <c r="M413" s="329" t="s">
        <v>1631</v>
      </c>
      <c r="N413" s="329" t="s">
        <v>1632</v>
      </c>
      <c r="O413" s="328"/>
      <c r="P413" s="328"/>
      <c r="Q413" s="328"/>
      <c r="R413" s="328"/>
      <c r="S413" s="328"/>
      <c r="T413" s="328"/>
    </row>
    <row r="414" spans="1:20" s="206" customFormat="1">
      <c r="A414" s="330"/>
      <c r="B414" s="330"/>
      <c r="C414" s="330"/>
      <c r="D414" s="330"/>
      <c r="E414" s="330"/>
      <c r="F414" s="330"/>
      <c r="G414" s="330"/>
      <c r="H414" s="330"/>
      <c r="I414" s="330"/>
      <c r="J414" s="330"/>
      <c r="K414" s="330"/>
      <c r="L414" s="330"/>
      <c r="M414" s="330"/>
      <c r="N414" s="330"/>
      <c r="O414" s="330"/>
      <c r="P414" s="330"/>
      <c r="Q414" s="330"/>
      <c r="R414" s="330"/>
      <c r="S414" s="330"/>
      <c r="T414" s="330"/>
    </row>
    <row r="415" spans="1:20" s="206" customFormat="1">
      <c r="A415" s="328"/>
      <c r="B415" s="328"/>
      <c r="C415" s="328"/>
      <c r="D415" s="328"/>
      <c r="E415" s="328"/>
      <c r="F415" s="328"/>
      <c r="G415" s="328"/>
      <c r="H415" s="328"/>
      <c r="I415" s="328"/>
      <c r="J415" s="328"/>
      <c r="K415" s="328"/>
      <c r="L415" s="328"/>
      <c r="M415" s="328"/>
      <c r="N415" s="328"/>
      <c r="O415" s="328"/>
      <c r="P415" s="328"/>
      <c r="Q415" s="328"/>
      <c r="R415" s="328"/>
      <c r="S415" s="328"/>
      <c r="T415" s="328"/>
    </row>
    <row r="416" spans="1:20" s="206" customFormat="1">
      <c r="A416" s="330"/>
      <c r="B416" s="330"/>
      <c r="C416" s="330"/>
      <c r="D416" s="330"/>
      <c r="E416" s="330"/>
      <c r="F416" s="330"/>
      <c r="G416" s="330"/>
      <c r="H416" s="330"/>
      <c r="I416" s="330"/>
      <c r="J416" s="330"/>
      <c r="K416" s="330"/>
      <c r="L416" s="330"/>
      <c r="M416" s="330"/>
      <c r="N416" s="330"/>
      <c r="O416" s="330"/>
      <c r="P416" s="330"/>
      <c r="Q416" s="330"/>
      <c r="R416" s="330"/>
      <c r="S416" s="330"/>
      <c r="T416" s="330"/>
    </row>
    <row r="417" spans="1:20" s="206" customFormat="1">
      <c r="A417" s="328"/>
      <c r="B417" s="328"/>
      <c r="C417" s="328"/>
      <c r="D417" s="328"/>
      <c r="E417" s="328"/>
      <c r="F417" s="328"/>
      <c r="G417" s="328"/>
      <c r="H417" s="328"/>
      <c r="I417" s="328"/>
      <c r="J417" s="328"/>
      <c r="K417" s="328"/>
      <c r="L417" s="328"/>
      <c r="M417" s="328"/>
      <c r="N417" s="328"/>
      <c r="O417" s="328"/>
      <c r="P417" s="328"/>
      <c r="Q417" s="328"/>
      <c r="R417" s="328"/>
      <c r="S417" s="328"/>
      <c r="T417" s="328"/>
    </row>
    <row r="418" spans="1:20" s="206" customFormat="1">
      <c r="A418" s="331"/>
      <c r="B418" s="331"/>
      <c r="C418" s="331"/>
      <c r="D418" s="331"/>
      <c r="E418" s="331"/>
      <c r="F418" s="331"/>
      <c r="G418" s="331"/>
      <c r="H418" s="331"/>
      <c r="I418" s="331"/>
      <c r="J418" s="331"/>
      <c r="K418" s="331"/>
      <c r="L418" s="331"/>
      <c r="M418" s="331"/>
      <c r="N418" s="331"/>
      <c r="O418" s="331"/>
      <c r="P418" s="331"/>
      <c r="Q418" s="331"/>
      <c r="R418" s="331"/>
      <c r="S418" s="331"/>
      <c r="T418" s="331"/>
    </row>
    <row r="419" spans="1:20" s="206" customFormat="1"/>
    <row r="420" spans="1:20" s="206" customFormat="1"/>
    <row r="421" spans="1:20">
      <c r="A421" s="1258" t="s">
        <v>1413</v>
      </c>
      <c r="B421" s="1258"/>
      <c r="C421" s="1258"/>
      <c r="D421" s="1258"/>
      <c r="E421" s="1258"/>
      <c r="F421" s="1258"/>
      <c r="G421" s="1258"/>
      <c r="H421" s="1258"/>
      <c r="I421" s="1258"/>
      <c r="J421" s="1258"/>
    </row>
    <row r="422" spans="1:20">
      <c r="A422" s="239"/>
      <c r="B422" s="239"/>
      <c r="C422" s="239"/>
      <c r="D422" s="239"/>
      <c r="E422" s="239"/>
      <c r="F422" s="239"/>
      <c r="G422" s="239"/>
      <c r="H422" s="239"/>
      <c r="I422" s="239"/>
      <c r="J422" s="239"/>
    </row>
    <row r="423" spans="1:20">
      <c r="A423" s="1259" t="s">
        <v>1414</v>
      </c>
      <c r="B423" s="1259"/>
      <c r="C423" s="1259"/>
      <c r="D423" s="1259"/>
      <c r="E423" s="1259"/>
      <c r="F423" s="1259"/>
      <c r="G423" s="1259"/>
      <c r="H423" s="1259"/>
      <c r="I423" s="1259"/>
      <c r="J423" s="1259"/>
    </row>
    <row r="424" spans="1:20">
      <c r="A424" s="234"/>
      <c r="B424" s="234"/>
      <c r="C424" s="234"/>
      <c r="D424" s="234"/>
      <c r="E424" s="234"/>
      <c r="F424" s="234"/>
      <c r="G424" s="234"/>
      <c r="H424" s="234"/>
      <c r="I424" s="234"/>
      <c r="J424" s="234"/>
    </row>
    <row r="425" spans="1:20" ht="15" thickBot="1">
      <c r="A425" s="240" t="s">
        <v>1633</v>
      </c>
      <c r="B425" s="240"/>
      <c r="C425" s="240"/>
      <c r="D425" s="240"/>
      <c r="E425" s="240"/>
      <c r="F425" s="234"/>
      <c r="G425" s="234"/>
      <c r="H425" s="234"/>
      <c r="I425" s="234"/>
      <c r="J425" s="234"/>
    </row>
    <row r="426" spans="1:20">
      <c r="A426" s="234"/>
      <c r="B426" s="234"/>
      <c r="C426" s="234"/>
      <c r="D426" s="234"/>
      <c r="E426" s="241"/>
      <c r="F426" s="234"/>
      <c r="G426" s="234"/>
      <c r="H426" s="234"/>
      <c r="I426" s="234"/>
      <c r="J426" s="234"/>
    </row>
    <row r="427" spans="1:20">
      <c r="A427" s="234"/>
      <c r="B427" s="234"/>
      <c r="C427" s="234"/>
      <c r="D427" s="234"/>
      <c r="E427" s="241"/>
      <c r="F427" s="234"/>
      <c r="G427" s="234"/>
      <c r="H427" s="234"/>
      <c r="I427" s="234"/>
      <c r="J427" s="234"/>
    </row>
    <row r="428" spans="1:20" ht="15" thickBot="1">
      <c r="A428" s="240" t="s">
        <v>1528</v>
      </c>
      <c r="B428" s="241"/>
      <c r="C428" s="241"/>
      <c r="D428" s="241"/>
      <c r="E428" s="241"/>
      <c r="F428" s="234"/>
      <c r="G428" s="234"/>
      <c r="H428" s="234"/>
      <c r="I428" s="234"/>
      <c r="J428" s="234"/>
    </row>
    <row r="429" spans="1:20">
      <c r="A429" s="234"/>
      <c r="B429" s="234"/>
      <c r="C429" s="234"/>
      <c r="D429" s="234"/>
      <c r="E429" s="234"/>
      <c r="F429" s="234"/>
      <c r="G429" s="234"/>
      <c r="H429" s="234"/>
      <c r="I429" s="234"/>
      <c r="J429" s="234"/>
    </row>
    <row r="431" spans="1:20" ht="15" thickBot="1">
      <c r="A431" s="240" t="s">
        <v>1417</v>
      </c>
      <c r="B431" s="241"/>
      <c r="C431" s="241"/>
      <c r="D431" s="241"/>
    </row>
    <row r="433" spans="1:13">
      <c r="A433" s="231" t="s">
        <v>1634</v>
      </c>
    </row>
    <row r="434" spans="1:13" s="334" customFormat="1">
      <c r="A434" s="332"/>
      <c r="B434" s="332"/>
      <c r="C434" s="333"/>
      <c r="D434" s="333"/>
      <c r="E434" s="333"/>
      <c r="F434" s="333"/>
      <c r="G434" s="333"/>
      <c r="H434" s="333"/>
      <c r="I434" s="333"/>
      <c r="J434" s="333"/>
      <c r="K434" s="333"/>
      <c r="L434" s="333"/>
      <c r="M434" s="333"/>
    </row>
    <row r="435" spans="1:13" s="334" customFormat="1">
      <c r="A435" s="335" t="s">
        <v>1592</v>
      </c>
      <c r="B435" s="335"/>
      <c r="C435" s="336"/>
      <c r="D435" s="333"/>
      <c r="E435" s="333"/>
      <c r="F435" s="333"/>
      <c r="G435" s="333"/>
      <c r="H435" s="333"/>
      <c r="I435" s="333"/>
      <c r="J435" s="333"/>
      <c r="K435" s="333"/>
      <c r="L435" s="333"/>
      <c r="M435" s="333"/>
    </row>
    <row r="436" spans="1:13" s="334" customFormat="1">
      <c r="A436" s="1260" t="s">
        <v>1635</v>
      </c>
      <c r="B436" s="1260"/>
      <c r="C436" s="1260"/>
      <c r="D436" s="1260"/>
      <c r="E436" s="1260"/>
      <c r="F436" s="1260"/>
      <c r="G436" s="1260"/>
      <c r="H436" s="1260"/>
      <c r="I436" s="1260"/>
      <c r="J436" s="1260"/>
      <c r="K436" s="1260"/>
      <c r="L436" s="1260"/>
      <c r="M436" s="1260"/>
    </row>
    <row r="437" spans="1:13" s="334" customFormat="1">
      <c r="A437" s="1260"/>
      <c r="B437" s="1260"/>
      <c r="C437" s="1260"/>
      <c r="D437" s="1260"/>
      <c r="E437" s="1260"/>
      <c r="F437" s="1260"/>
      <c r="G437" s="1260"/>
      <c r="H437" s="1260"/>
      <c r="I437" s="1260"/>
      <c r="J437" s="1260"/>
      <c r="K437" s="1260"/>
      <c r="L437" s="1260"/>
      <c r="M437" s="1260"/>
    </row>
    <row r="438" spans="1:13" s="334" customFormat="1">
      <c r="A438" s="335"/>
      <c r="B438" s="335"/>
      <c r="C438" s="336"/>
      <c r="D438" s="333"/>
      <c r="E438" s="333"/>
      <c r="F438" s="333"/>
      <c r="G438" s="333"/>
      <c r="H438" s="333"/>
      <c r="I438" s="333"/>
      <c r="J438" s="333"/>
      <c r="K438" s="333"/>
      <c r="L438" s="333"/>
      <c r="M438" s="333"/>
    </row>
    <row r="439" spans="1:13" s="334" customFormat="1">
      <c r="A439" s="337"/>
      <c r="B439" s="337"/>
      <c r="C439" s="337"/>
      <c r="D439" s="337"/>
      <c r="E439" s="337"/>
      <c r="F439" s="337"/>
      <c r="G439" s="337"/>
      <c r="H439" s="337"/>
      <c r="I439" s="337"/>
      <c r="J439" s="337"/>
      <c r="K439" s="337"/>
      <c r="L439" s="337"/>
      <c r="M439" s="337"/>
    </row>
    <row r="440" spans="1:13" s="334" customFormat="1">
      <c r="A440" s="337"/>
      <c r="B440" s="337"/>
      <c r="C440" s="337"/>
      <c r="D440" s="337"/>
      <c r="E440" s="337"/>
      <c r="F440" s="337"/>
      <c r="G440" s="337"/>
      <c r="H440" s="337"/>
      <c r="I440" s="337"/>
      <c r="J440" s="337"/>
      <c r="K440" s="337"/>
      <c r="L440" s="337"/>
      <c r="M440" s="337"/>
    </row>
    <row r="441" spans="1:13" s="334" customFormat="1">
      <c r="A441" s="336"/>
      <c r="B441" s="336"/>
      <c r="C441" s="336"/>
      <c r="D441" s="336"/>
      <c r="E441" s="336"/>
      <c r="F441" s="336"/>
      <c r="G441" s="336"/>
      <c r="H441" s="336"/>
      <c r="I441" s="336"/>
      <c r="J441" s="336"/>
      <c r="K441" s="336"/>
      <c r="L441" s="336"/>
      <c r="M441" s="336"/>
    </row>
    <row r="442" spans="1:13" s="334" customFormat="1">
      <c r="A442" s="332"/>
      <c r="B442" s="332"/>
      <c r="C442" s="332"/>
      <c r="D442" s="332"/>
      <c r="E442" s="332"/>
      <c r="F442" s="332"/>
      <c r="G442" s="332"/>
      <c r="H442" s="332"/>
      <c r="I442" s="332"/>
      <c r="J442" s="332"/>
      <c r="K442" s="332"/>
      <c r="L442" s="332"/>
      <c r="M442" s="332"/>
    </row>
    <row r="443" spans="1:13" s="341" customFormat="1" ht="86.4">
      <c r="A443" s="338" t="s">
        <v>1636</v>
      </c>
      <c r="B443" s="339" t="s">
        <v>1637</v>
      </c>
      <c r="C443" s="339" t="s">
        <v>1638</v>
      </c>
      <c r="D443" s="339" t="s">
        <v>1639</v>
      </c>
      <c r="E443" s="339" t="s">
        <v>1640</v>
      </c>
      <c r="F443" s="339" t="s">
        <v>1641</v>
      </c>
      <c r="G443" s="339" t="s">
        <v>1642</v>
      </c>
      <c r="H443" s="339" t="s">
        <v>1643</v>
      </c>
      <c r="I443" s="339" t="s">
        <v>1644</v>
      </c>
      <c r="J443" s="339" t="s">
        <v>1645</v>
      </c>
      <c r="K443" s="339" t="s">
        <v>1646</v>
      </c>
      <c r="L443" s="339" t="s">
        <v>1647</v>
      </c>
      <c r="M443" s="340" t="s">
        <v>1648</v>
      </c>
    </row>
    <row r="444" spans="1:13" s="334" customFormat="1" ht="230.4">
      <c r="A444" s="342"/>
      <c r="B444" s="343"/>
      <c r="C444" s="344" t="s">
        <v>1649</v>
      </c>
      <c r="D444" s="345" t="s">
        <v>1650</v>
      </c>
      <c r="E444" s="345" t="s">
        <v>1651</v>
      </c>
      <c r="F444" s="345" t="s">
        <v>1652</v>
      </c>
      <c r="G444" s="346"/>
      <c r="H444" s="346"/>
      <c r="I444" s="346"/>
      <c r="J444" s="345" t="s">
        <v>1653</v>
      </c>
      <c r="K444" s="345" t="s">
        <v>1654</v>
      </c>
      <c r="L444" s="345" t="s">
        <v>1655</v>
      </c>
      <c r="M444" s="347" t="s">
        <v>1656</v>
      </c>
    </row>
    <row r="445" spans="1:13" s="334" customFormat="1">
      <c r="A445" s="348"/>
      <c r="B445" s="349"/>
      <c r="C445" s="350"/>
      <c r="D445" s="349"/>
      <c r="E445" s="349"/>
      <c r="F445" s="349"/>
      <c r="G445" s="350"/>
      <c r="H445" s="350"/>
      <c r="I445" s="350"/>
      <c r="J445" s="351"/>
      <c r="K445" s="351"/>
      <c r="L445" s="351"/>
      <c r="M445" s="352"/>
    </row>
    <row r="446" spans="1:13" s="334" customFormat="1">
      <c r="A446" s="353"/>
      <c r="B446" s="354"/>
      <c r="C446" s="355"/>
      <c r="D446" s="354"/>
      <c r="E446" s="354"/>
      <c r="F446" s="354"/>
      <c r="G446" s="355"/>
      <c r="H446" s="355"/>
      <c r="I446" s="355"/>
      <c r="J446" s="354"/>
      <c r="K446" s="354"/>
      <c r="L446" s="354"/>
      <c r="M446" s="356"/>
    </row>
    <row r="447" spans="1:13" s="334" customFormat="1">
      <c r="A447" s="348"/>
      <c r="B447" s="349"/>
      <c r="C447" s="350"/>
      <c r="D447" s="349"/>
      <c r="E447" s="349"/>
      <c r="F447" s="349"/>
      <c r="G447" s="350"/>
      <c r="H447" s="350"/>
      <c r="I447" s="350"/>
      <c r="J447" s="351"/>
      <c r="K447" s="351"/>
      <c r="L447" s="351"/>
      <c r="M447" s="352"/>
    </row>
    <row r="448" spans="1:13" s="334" customFormat="1">
      <c r="A448" s="353"/>
      <c r="B448" s="354"/>
      <c r="C448" s="355"/>
      <c r="D448" s="354"/>
      <c r="E448" s="354"/>
      <c r="F448" s="354"/>
      <c r="G448" s="355"/>
      <c r="H448" s="355"/>
      <c r="I448" s="355"/>
      <c r="J448" s="354"/>
      <c r="K448" s="354"/>
      <c r="L448" s="354"/>
      <c r="M448" s="356"/>
    </row>
    <row r="449" spans="1:13" s="334" customFormat="1">
      <c r="A449" s="348"/>
      <c r="B449" s="349"/>
      <c r="C449" s="350"/>
      <c r="D449" s="349"/>
      <c r="E449" s="349"/>
      <c r="F449" s="349"/>
      <c r="G449" s="350"/>
      <c r="H449" s="350"/>
      <c r="I449" s="350"/>
      <c r="J449" s="351"/>
      <c r="K449" s="351"/>
      <c r="L449" s="351"/>
      <c r="M449" s="352"/>
    </row>
    <row r="450" spans="1:13" s="334" customFormat="1">
      <c r="A450" s="353"/>
      <c r="B450" s="354"/>
      <c r="C450" s="355"/>
      <c r="D450" s="354"/>
      <c r="E450" s="354"/>
      <c r="F450" s="354"/>
      <c r="G450" s="355"/>
      <c r="H450" s="355"/>
      <c r="I450" s="355"/>
      <c r="J450" s="354"/>
      <c r="K450" s="354"/>
      <c r="L450" s="354"/>
      <c r="M450" s="356"/>
    </row>
    <row r="451" spans="1:13" s="334" customFormat="1">
      <c r="A451" s="348"/>
      <c r="B451" s="349"/>
      <c r="C451" s="350"/>
      <c r="D451" s="349"/>
      <c r="E451" s="349"/>
      <c r="F451" s="349"/>
      <c r="G451" s="350"/>
      <c r="H451" s="350"/>
      <c r="I451" s="350"/>
      <c r="J451" s="351"/>
      <c r="K451" s="351"/>
      <c r="L451" s="351"/>
      <c r="M451" s="352"/>
    </row>
    <row r="452" spans="1:13" s="334" customFormat="1">
      <c r="A452" s="353"/>
      <c r="B452" s="354"/>
      <c r="C452" s="355"/>
      <c r="D452" s="354"/>
      <c r="E452" s="354"/>
      <c r="F452" s="354"/>
      <c r="G452" s="355"/>
      <c r="H452" s="355"/>
      <c r="I452" s="355"/>
      <c r="J452" s="354"/>
      <c r="K452" s="354"/>
      <c r="L452" s="354"/>
      <c r="M452" s="356"/>
    </row>
    <row r="453" spans="1:13" s="334" customFormat="1">
      <c r="A453" s="357" t="s">
        <v>1546</v>
      </c>
      <c r="B453" s="358"/>
      <c r="C453" s="359">
        <f>SUM(C444:C452)</f>
        <v>0</v>
      </c>
      <c r="D453" s="358"/>
      <c r="E453" s="358"/>
      <c r="F453" s="358"/>
      <c r="G453" s="359">
        <f>SUM(G444:G452)</f>
        <v>0</v>
      </c>
      <c r="H453" s="359">
        <f>SUM(H444:H452)</f>
        <v>0</v>
      </c>
      <c r="I453" s="359"/>
      <c r="J453" s="360"/>
      <c r="K453" s="360"/>
      <c r="L453" s="360"/>
      <c r="M453" s="361"/>
    </row>
    <row r="454" spans="1:13" s="334" customFormat="1">
      <c r="A454" s="362"/>
      <c r="B454" s="362"/>
      <c r="C454" s="336"/>
      <c r="D454" s="336"/>
      <c r="E454" s="336"/>
      <c r="F454" s="336"/>
      <c r="G454" s="336"/>
      <c r="H454" s="336"/>
      <c r="I454" s="336"/>
      <c r="J454" s="336"/>
      <c r="K454" s="333"/>
      <c r="L454" s="333"/>
      <c r="M454" s="333"/>
    </row>
    <row r="455" spans="1:13" s="334" customFormat="1">
      <c r="A455" s="332" t="s">
        <v>1657</v>
      </c>
      <c r="B455" s="332"/>
      <c r="C455" s="333"/>
      <c r="D455" s="333"/>
      <c r="E455" s="333"/>
      <c r="F455" s="333"/>
      <c r="G455" s="333"/>
      <c r="H455" s="333"/>
      <c r="I455" s="333"/>
      <c r="J455" s="333"/>
      <c r="K455" s="333"/>
      <c r="L455" s="333"/>
      <c r="M455" s="333"/>
    </row>
    <row r="456" spans="1:13" s="334" customFormat="1">
      <c r="A456" s="335" t="s">
        <v>1592</v>
      </c>
      <c r="B456" s="335"/>
      <c r="C456" s="336"/>
      <c r="D456" s="333"/>
      <c r="E456" s="333"/>
      <c r="F456" s="333"/>
      <c r="G456" s="333"/>
      <c r="H456" s="333"/>
      <c r="I456" s="333"/>
      <c r="J456" s="333"/>
      <c r="K456" s="333"/>
      <c r="L456" s="333"/>
      <c r="M456" s="333"/>
    </row>
    <row r="457" spans="1:13" s="334" customFormat="1">
      <c r="A457" s="332"/>
      <c r="B457" s="332"/>
      <c r="C457" s="332"/>
      <c r="D457" s="332"/>
      <c r="E457" s="332"/>
      <c r="F457" s="332"/>
      <c r="G457" s="332"/>
      <c r="H457" s="332"/>
      <c r="I457" s="332"/>
      <c r="J457" s="332"/>
      <c r="K457" s="332"/>
      <c r="L457" s="332"/>
      <c r="M457" s="332"/>
    </row>
    <row r="458" spans="1:13" s="341" customFormat="1" ht="86.4">
      <c r="A458" s="338" t="s">
        <v>1658</v>
      </c>
      <c r="B458" s="339" t="s">
        <v>1637</v>
      </c>
      <c r="C458" s="339" t="s">
        <v>1638</v>
      </c>
      <c r="D458" s="339" t="s">
        <v>1639</v>
      </c>
      <c r="E458" s="339" t="s">
        <v>1640</v>
      </c>
      <c r="F458" s="339" t="s">
        <v>1641</v>
      </c>
      <c r="G458" s="339" t="s">
        <v>1642</v>
      </c>
      <c r="H458" s="339" t="s">
        <v>1643</v>
      </c>
      <c r="I458" s="339" t="s">
        <v>1644</v>
      </c>
      <c r="J458" s="339" t="s">
        <v>1645</v>
      </c>
      <c r="K458" s="339" t="s">
        <v>1659</v>
      </c>
      <c r="L458" s="339" t="s">
        <v>1647</v>
      </c>
      <c r="M458" s="340" t="s">
        <v>1648</v>
      </c>
    </row>
    <row r="459" spans="1:13" s="334" customFormat="1" ht="230.4">
      <c r="A459" s="342"/>
      <c r="B459" s="343"/>
      <c r="C459" s="344" t="s">
        <v>1649</v>
      </c>
      <c r="D459" s="345" t="s">
        <v>1650</v>
      </c>
      <c r="E459" s="345" t="s">
        <v>1651</v>
      </c>
      <c r="F459" s="345" t="s">
        <v>1652</v>
      </c>
      <c r="G459" s="346"/>
      <c r="H459" s="346"/>
      <c r="I459" s="346"/>
      <c r="J459" s="345" t="s">
        <v>1653</v>
      </c>
      <c r="K459" s="345" t="s">
        <v>1654</v>
      </c>
      <c r="L459" s="345" t="s">
        <v>1655</v>
      </c>
      <c r="M459" s="347" t="s">
        <v>1656</v>
      </c>
    </row>
    <row r="460" spans="1:13" s="334" customFormat="1">
      <c r="A460" s="348"/>
      <c r="B460" s="349"/>
      <c r="C460" s="350"/>
      <c r="D460" s="349"/>
      <c r="E460" s="349"/>
      <c r="F460" s="349"/>
      <c r="G460" s="350"/>
      <c r="H460" s="350"/>
      <c r="I460" s="350"/>
      <c r="J460" s="351"/>
      <c r="K460" s="351"/>
      <c r="L460" s="351"/>
      <c r="M460" s="352"/>
    </row>
    <row r="461" spans="1:13" s="334" customFormat="1">
      <c r="A461" s="353"/>
      <c r="B461" s="354"/>
      <c r="C461" s="355"/>
      <c r="D461" s="354"/>
      <c r="E461" s="354"/>
      <c r="F461" s="354"/>
      <c r="G461" s="355"/>
      <c r="H461" s="355"/>
      <c r="I461" s="355"/>
      <c r="J461" s="354"/>
      <c r="K461" s="354"/>
      <c r="L461" s="354"/>
      <c r="M461" s="356"/>
    </row>
    <row r="462" spans="1:13" s="334" customFormat="1">
      <c r="A462" s="348"/>
      <c r="B462" s="349"/>
      <c r="C462" s="350"/>
      <c r="D462" s="349"/>
      <c r="E462" s="349"/>
      <c r="F462" s="349"/>
      <c r="G462" s="350"/>
      <c r="H462" s="350"/>
      <c r="I462" s="350"/>
      <c r="J462" s="351"/>
      <c r="K462" s="351"/>
      <c r="L462" s="351"/>
      <c r="M462" s="352"/>
    </row>
    <row r="463" spans="1:13" s="334" customFormat="1">
      <c r="A463" s="353"/>
      <c r="B463" s="354"/>
      <c r="C463" s="355"/>
      <c r="D463" s="354"/>
      <c r="E463" s="354"/>
      <c r="F463" s="354"/>
      <c r="G463" s="355"/>
      <c r="H463" s="355"/>
      <c r="I463" s="355"/>
      <c r="J463" s="354"/>
      <c r="K463" s="354"/>
      <c r="L463" s="354"/>
      <c r="M463" s="356"/>
    </row>
    <row r="464" spans="1:13" s="334" customFormat="1">
      <c r="A464" s="348"/>
      <c r="B464" s="349"/>
      <c r="C464" s="350"/>
      <c r="D464" s="349"/>
      <c r="E464" s="349"/>
      <c r="F464" s="349"/>
      <c r="G464" s="350"/>
      <c r="H464" s="350"/>
      <c r="I464" s="350"/>
      <c r="J464" s="351"/>
      <c r="K464" s="351"/>
      <c r="L464" s="351"/>
      <c r="M464" s="352"/>
    </row>
    <row r="465" spans="1:13" s="334" customFormat="1">
      <c r="A465" s="353"/>
      <c r="B465" s="354"/>
      <c r="C465" s="355"/>
      <c r="D465" s="354"/>
      <c r="E465" s="354"/>
      <c r="F465" s="354"/>
      <c r="G465" s="355"/>
      <c r="H465" s="355"/>
      <c r="I465" s="355"/>
      <c r="J465" s="354"/>
      <c r="K465" s="354"/>
      <c r="L465" s="354"/>
      <c r="M465" s="356"/>
    </row>
    <row r="466" spans="1:13" s="334" customFormat="1">
      <c r="A466" s="348"/>
      <c r="B466" s="349"/>
      <c r="C466" s="350"/>
      <c r="D466" s="349"/>
      <c r="E466" s="349"/>
      <c r="F466" s="349"/>
      <c r="G466" s="350"/>
      <c r="H466" s="350"/>
      <c r="I466" s="350"/>
      <c r="J466" s="351"/>
      <c r="K466" s="351"/>
      <c r="L466" s="351"/>
      <c r="M466" s="352"/>
    </row>
    <row r="467" spans="1:13" s="334" customFormat="1">
      <c r="A467" s="353"/>
      <c r="B467" s="354"/>
      <c r="C467" s="355"/>
      <c r="D467" s="354"/>
      <c r="E467" s="354"/>
      <c r="F467" s="354"/>
      <c r="G467" s="355"/>
      <c r="H467" s="355"/>
      <c r="I467" s="355"/>
      <c r="J467" s="354"/>
      <c r="K467" s="354"/>
      <c r="L467" s="354"/>
      <c r="M467" s="356"/>
    </row>
    <row r="468" spans="1:13" s="334" customFormat="1">
      <c r="A468" s="357" t="s">
        <v>1546</v>
      </c>
      <c r="B468" s="358"/>
      <c r="C468" s="359">
        <f>SUM(C459:C467)</f>
        <v>0</v>
      </c>
      <c r="D468" s="358"/>
      <c r="E468" s="358"/>
      <c r="F468" s="358"/>
      <c r="G468" s="359">
        <f>SUM(G459:G467)</f>
        <v>0</v>
      </c>
      <c r="H468" s="359">
        <f>SUM(H459:H467)</f>
        <v>0</v>
      </c>
      <c r="I468" s="359"/>
      <c r="J468" s="360"/>
      <c r="K468" s="360"/>
      <c r="L468" s="360"/>
      <c r="M468" s="361"/>
    </row>
    <row r="469" spans="1:13" s="334" customFormat="1">
      <c r="A469" s="362"/>
      <c r="B469" s="362"/>
      <c r="C469" s="336"/>
      <c r="D469" s="336"/>
      <c r="E469" s="336"/>
      <c r="F469" s="336"/>
      <c r="G469" s="336"/>
      <c r="H469" s="336"/>
      <c r="I469" s="336"/>
      <c r="J469" s="336"/>
      <c r="K469" s="333"/>
      <c r="L469" s="333"/>
      <c r="M469" s="333"/>
    </row>
    <row r="470" spans="1:13" s="334" customFormat="1">
      <c r="A470" s="363" t="s">
        <v>1413</v>
      </c>
      <c r="B470" s="363"/>
      <c r="C470" s="363"/>
      <c r="D470" s="363"/>
      <c r="E470" s="363"/>
      <c r="F470" s="363"/>
      <c r="G470" s="336"/>
      <c r="H470" s="336"/>
      <c r="I470" s="336"/>
      <c r="J470" s="336"/>
      <c r="K470" s="333"/>
      <c r="L470" s="333"/>
      <c r="M470" s="333"/>
    </row>
    <row r="471" spans="1:13" s="334" customFormat="1">
      <c r="A471" s="363"/>
      <c r="B471" s="363"/>
      <c r="C471" s="363"/>
      <c r="D471" s="363"/>
      <c r="E471" s="363"/>
      <c r="F471" s="363"/>
      <c r="G471" s="336"/>
      <c r="H471" s="336"/>
      <c r="I471" s="336"/>
      <c r="J471" s="336"/>
      <c r="K471" s="333"/>
      <c r="L471" s="333"/>
      <c r="M471" s="333"/>
    </row>
    <row r="472" spans="1:13" s="334" customFormat="1">
      <c r="A472" s="1261" t="s">
        <v>1660</v>
      </c>
      <c r="B472" s="1261"/>
      <c r="C472" s="1261"/>
      <c r="D472" s="1261"/>
      <c r="E472" s="1261"/>
      <c r="F472" s="1261"/>
      <c r="G472" s="336"/>
      <c r="H472" s="336"/>
      <c r="I472" s="336"/>
      <c r="J472" s="336"/>
      <c r="K472" s="333"/>
      <c r="L472" s="333"/>
      <c r="M472" s="333"/>
    </row>
    <row r="473" spans="1:13" s="334" customFormat="1">
      <c r="A473" s="364"/>
      <c r="B473" s="364"/>
      <c r="C473" s="364"/>
      <c r="D473" s="364"/>
      <c r="E473" s="364"/>
      <c r="F473" s="364"/>
      <c r="G473" s="336"/>
      <c r="H473" s="336"/>
      <c r="I473" s="336"/>
      <c r="J473" s="336"/>
      <c r="K473" s="333"/>
      <c r="L473" s="333"/>
      <c r="M473" s="333"/>
    </row>
    <row r="474" spans="1:13" s="334" customFormat="1">
      <c r="A474" s="1249" t="s">
        <v>1633</v>
      </c>
      <c r="B474" s="1250"/>
      <c r="C474" s="1250"/>
      <c r="D474" s="1251"/>
      <c r="E474" s="365"/>
      <c r="F474" s="365"/>
      <c r="G474" s="365"/>
      <c r="H474" s="336"/>
      <c r="I474" s="336"/>
      <c r="J474" s="336"/>
      <c r="K474" s="333"/>
      <c r="L474" s="333"/>
      <c r="M474" s="333"/>
    </row>
    <row r="475" spans="1:13" s="334" customFormat="1">
      <c r="A475" s="1252" t="s">
        <v>1528</v>
      </c>
      <c r="B475" s="1253"/>
      <c r="C475" s="1253"/>
      <c r="D475" s="1254"/>
      <c r="E475" s="366"/>
      <c r="F475" s="366"/>
      <c r="G475" s="366"/>
      <c r="H475" s="336"/>
      <c r="I475" s="336"/>
      <c r="J475" s="336"/>
      <c r="K475" s="333"/>
      <c r="L475" s="333"/>
      <c r="M475" s="333"/>
    </row>
    <row r="476" spans="1:13" s="334" customFormat="1">
      <c r="A476" s="1249" t="s">
        <v>1661</v>
      </c>
      <c r="B476" s="1250"/>
      <c r="C476" s="1250"/>
      <c r="D476" s="1251"/>
      <c r="E476" s="367"/>
      <c r="F476" s="367"/>
      <c r="G476" s="367"/>
      <c r="H476" s="336"/>
      <c r="I476" s="336"/>
      <c r="J476" s="336"/>
      <c r="K476" s="333"/>
      <c r="L476" s="333"/>
      <c r="M476" s="333"/>
    </row>
    <row r="477" spans="1:13" s="334" customFormat="1">
      <c r="A477" s="1252" t="s">
        <v>1662</v>
      </c>
      <c r="B477" s="1253"/>
      <c r="C477" s="1253"/>
      <c r="D477" s="1254"/>
      <c r="E477" s="368"/>
      <c r="F477" s="368"/>
      <c r="G477" s="368"/>
      <c r="H477" s="336"/>
      <c r="I477" s="336"/>
      <c r="J477" s="336"/>
      <c r="K477" s="333"/>
      <c r="L477" s="333"/>
      <c r="M477" s="333"/>
    </row>
    <row r="481" spans="1:14">
      <c r="A481" s="369" t="s">
        <v>1663</v>
      </c>
    </row>
    <row r="482" spans="1:14">
      <c r="B482" s="370" t="s">
        <v>1664</v>
      </c>
    </row>
    <row r="484" spans="1:14" s="372" customFormat="1" ht="10.199999999999999">
      <c r="A484" s="1245" t="s">
        <v>1665</v>
      </c>
      <c r="B484" s="1238" t="s">
        <v>1666</v>
      </c>
      <c r="C484" s="1238" t="s">
        <v>1667</v>
      </c>
      <c r="D484" s="1238" t="s">
        <v>1668</v>
      </c>
      <c r="E484" s="1238" t="s">
        <v>1669</v>
      </c>
      <c r="F484" s="1238" t="s">
        <v>1670</v>
      </c>
      <c r="G484" s="1238"/>
      <c r="H484" s="1238" t="s">
        <v>1671</v>
      </c>
      <c r="I484" s="1238"/>
      <c r="J484" s="1238"/>
      <c r="K484" s="1238"/>
      <c r="L484" s="1238" t="s">
        <v>1672</v>
      </c>
      <c r="M484" s="1238"/>
      <c r="N484" s="1239"/>
    </row>
    <row r="485" spans="1:14" s="372" customFormat="1" ht="102">
      <c r="A485" s="1246"/>
      <c r="B485" s="1247"/>
      <c r="C485" s="1247"/>
      <c r="D485" s="1247"/>
      <c r="E485" s="1247"/>
      <c r="F485" s="373" t="s">
        <v>1673</v>
      </c>
      <c r="G485" s="373" t="s">
        <v>1674</v>
      </c>
      <c r="H485" s="373" t="s">
        <v>1675</v>
      </c>
      <c r="I485" s="373" t="s">
        <v>1676</v>
      </c>
      <c r="J485" s="373" t="s">
        <v>1677</v>
      </c>
      <c r="K485" s="373" t="s">
        <v>1678</v>
      </c>
      <c r="L485" s="373" t="s">
        <v>1679</v>
      </c>
      <c r="M485" s="373" t="s">
        <v>1680</v>
      </c>
      <c r="N485" s="374" t="s">
        <v>1681</v>
      </c>
    </row>
    <row r="486" spans="1:14" s="372" customFormat="1" ht="10.199999999999999">
      <c r="A486" s="375"/>
      <c r="B486" s="376"/>
      <c r="C486" s="376"/>
      <c r="D486" s="376"/>
      <c r="E486" s="376"/>
      <c r="F486" s="376"/>
      <c r="G486" s="376"/>
      <c r="H486" s="376"/>
      <c r="I486" s="376"/>
      <c r="J486" s="376"/>
      <c r="K486" s="377"/>
      <c r="L486" s="376"/>
      <c r="M486" s="376"/>
      <c r="N486" s="378"/>
    </row>
    <row r="487" spans="1:14" s="372" customFormat="1" ht="10.199999999999999">
      <c r="A487" s="379"/>
      <c r="B487" s="380"/>
      <c r="C487" s="380"/>
      <c r="D487" s="380"/>
      <c r="E487" s="380"/>
      <c r="F487" s="380"/>
      <c r="G487" s="380"/>
      <c r="H487" s="380"/>
      <c r="I487" s="380"/>
      <c r="J487" s="380"/>
      <c r="K487" s="381"/>
      <c r="L487" s="380"/>
      <c r="M487" s="380"/>
      <c r="N487" s="382"/>
    </row>
    <row r="488" spans="1:14" s="372" customFormat="1" ht="10.199999999999999">
      <c r="A488" s="375"/>
      <c r="B488" s="376"/>
      <c r="C488" s="376"/>
      <c r="D488" s="376"/>
      <c r="E488" s="376"/>
      <c r="F488" s="376"/>
      <c r="G488" s="376"/>
      <c r="H488" s="376"/>
      <c r="I488" s="376"/>
      <c r="J488" s="376"/>
      <c r="K488" s="377"/>
      <c r="L488" s="376"/>
      <c r="M488" s="376"/>
      <c r="N488" s="378"/>
    </row>
    <row r="489" spans="1:14" s="372" customFormat="1" ht="10.199999999999999">
      <c r="A489" s="379"/>
      <c r="B489" s="380"/>
      <c r="C489" s="380"/>
      <c r="D489" s="380"/>
      <c r="E489" s="380"/>
      <c r="F489" s="380"/>
      <c r="G489" s="380"/>
      <c r="H489" s="380"/>
      <c r="I489" s="380"/>
      <c r="J489" s="380"/>
      <c r="K489" s="381"/>
      <c r="L489" s="380"/>
      <c r="M489" s="380"/>
      <c r="N489" s="382"/>
    </row>
    <row r="490" spans="1:14" s="372" customFormat="1" ht="10.199999999999999">
      <c r="A490" s="375"/>
      <c r="B490" s="376"/>
      <c r="C490" s="376"/>
      <c r="D490" s="376"/>
      <c r="E490" s="376"/>
      <c r="F490" s="376"/>
      <c r="G490" s="376"/>
      <c r="H490" s="376"/>
      <c r="I490" s="376"/>
      <c r="J490" s="376"/>
      <c r="K490" s="377"/>
      <c r="L490" s="376"/>
      <c r="M490" s="376"/>
      <c r="N490" s="378"/>
    </row>
    <row r="491" spans="1:14" s="372" customFormat="1" ht="10.199999999999999">
      <c r="A491" s="379"/>
      <c r="B491" s="380"/>
      <c r="C491" s="380"/>
      <c r="D491" s="380"/>
      <c r="E491" s="380"/>
      <c r="F491" s="380"/>
      <c r="G491" s="380"/>
      <c r="H491" s="380"/>
      <c r="I491" s="380"/>
      <c r="J491" s="380"/>
      <c r="K491" s="381"/>
      <c r="L491" s="380"/>
      <c r="M491" s="380"/>
      <c r="N491" s="382"/>
    </row>
    <row r="492" spans="1:14" s="372" customFormat="1" ht="10.199999999999999">
      <c r="A492" s="375"/>
      <c r="B492" s="376"/>
      <c r="C492" s="376"/>
      <c r="D492" s="376"/>
      <c r="E492" s="376"/>
      <c r="F492" s="376"/>
      <c r="G492" s="376"/>
      <c r="H492" s="376"/>
      <c r="I492" s="376"/>
      <c r="J492" s="376"/>
      <c r="K492" s="377"/>
      <c r="L492" s="376"/>
      <c r="M492" s="376"/>
      <c r="N492" s="378"/>
    </row>
    <row r="493" spans="1:14" s="372" customFormat="1" ht="10.199999999999999">
      <c r="A493" s="379"/>
      <c r="B493" s="380"/>
      <c r="C493" s="380"/>
      <c r="D493" s="380"/>
      <c r="E493" s="380"/>
      <c r="F493" s="380"/>
      <c r="G493" s="380"/>
      <c r="H493" s="380"/>
      <c r="I493" s="380"/>
      <c r="J493" s="380"/>
      <c r="K493" s="381"/>
      <c r="L493" s="380"/>
      <c r="M493" s="380"/>
      <c r="N493" s="382"/>
    </row>
    <row r="494" spans="1:14" s="372" customFormat="1" ht="10.199999999999999">
      <c r="A494" s="375"/>
      <c r="B494" s="376"/>
      <c r="C494" s="376"/>
      <c r="D494" s="376"/>
      <c r="E494" s="376"/>
      <c r="F494" s="376"/>
      <c r="G494" s="376"/>
      <c r="H494" s="376"/>
      <c r="I494" s="376"/>
      <c r="J494" s="376"/>
      <c r="K494" s="377"/>
      <c r="L494" s="376"/>
      <c r="M494" s="376"/>
      <c r="N494" s="378"/>
    </row>
    <row r="495" spans="1:14" s="372" customFormat="1" ht="10.199999999999999">
      <c r="A495" s="383" t="s">
        <v>1546</v>
      </c>
      <c r="B495" s="384"/>
      <c r="C495" s="384"/>
      <c r="D495" s="384"/>
      <c r="E495" s="384"/>
      <c r="F495" s="384"/>
      <c r="G495" s="385">
        <f t="shared" ref="G495" si="3">SUM(G486:G494)</f>
        <v>0</v>
      </c>
      <c r="H495" s="384"/>
      <c r="I495" s="384"/>
      <c r="J495" s="385">
        <f>SUM(J486:J494)</f>
        <v>0</v>
      </c>
      <c r="K495" s="385">
        <f>SUM(K486:K494)</f>
        <v>0</v>
      </c>
      <c r="L495" s="384"/>
      <c r="M495" s="384"/>
      <c r="N495" s="386"/>
    </row>
    <row r="497" spans="1:10">
      <c r="B497" s="370" t="s">
        <v>1682</v>
      </c>
    </row>
    <row r="499" spans="1:10" s="387" customFormat="1" ht="10.199999999999999">
      <c r="A499" s="1176" t="s">
        <v>1683</v>
      </c>
      <c r="B499" s="1176"/>
      <c r="C499" s="1176"/>
      <c r="D499" s="1176"/>
      <c r="E499" s="1176"/>
      <c r="F499" s="1176"/>
      <c r="G499" s="1176"/>
      <c r="H499" s="1176"/>
      <c r="I499" s="1176"/>
      <c r="J499" s="1176"/>
    </row>
    <row r="500" spans="1:10" s="387" customFormat="1" ht="10.199999999999999">
      <c r="A500" s="1176"/>
      <c r="B500" s="1176"/>
      <c r="C500" s="1176"/>
      <c r="D500" s="1176"/>
      <c r="E500" s="1176"/>
      <c r="F500" s="1176"/>
      <c r="G500" s="1176"/>
      <c r="H500" s="1176"/>
      <c r="I500" s="1176"/>
      <c r="J500" s="1176"/>
    </row>
    <row r="501" spans="1:10" s="389" customFormat="1" ht="10.199999999999999">
      <c r="A501" s="388"/>
      <c r="B501" s="388"/>
      <c r="C501" s="388"/>
      <c r="D501" s="388"/>
    </row>
    <row r="502" spans="1:10" s="389" customFormat="1" ht="10.199999999999999">
      <c r="A502" s="390"/>
      <c r="B502" s="388"/>
      <c r="C502" s="388"/>
      <c r="D502" s="388"/>
    </row>
    <row r="503" spans="1:10" s="388" customFormat="1" ht="10.199999999999999">
      <c r="A503" s="1245" t="s">
        <v>1665</v>
      </c>
      <c r="B503" s="1238" t="s">
        <v>1684</v>
      </c>
      <c r="C503" s="1238" t="s">
        <v>1667</v>
      </c>
      <c r="D503" s="1238" t="s">
        <v>1668</v>
      </c>
      <c r="E503" s="1238" t="s">
        <v>1670</v>
      </c>
      <c r="F503" s="1238"/>
      <c r="G503" s="1238" t="s">
        <v>1671</v>
      </c>
      <c r="H503" s="1238"/>
      <c r="I503" s="1238"/>
      <c r="J503" s="1239"/>
    </row>
    <row r="504" spans="1:10" s="388" customFormat="1" ht="61.2">
      <c r="A504" s="1246"/>
      <c r="B504" s="1247"/>
      <c r="C504" s="1247"/>
      <c r="D504" s="1247"/>
      <c r="E504" s="373" t="s">
        <v>1673</v>
      </c>
      <c r="F504" s="373" t="s">
        <v>1674</v>
      </c>
      <c r="G504" s="373" t="s">
        <v>1675</v>
      </c>
      <c r="H504" s="373" t="s">
        <v>1676</v>
      </c>
      <c r="I504" s="373" t="s">
        <v>1685</v>
      </c>
      <c r="J504" s="374" t="s">
        <v>1686</v>
      </c>
    </row>
    <row r="505" spans="1:10" s="388" customFormat="1" ht="10.199999999999999">
      <c r="A505" s="391"/>
      <c r="B505" s="392"/>
      <c r="C505" s="392"/>
      <c r="D505" s="392"/>
      <c r="E505" s="392"/>
      <c r="F505" s="392"/>
      <c r="G505" s="392"/>
      <c r="H505" s="392"/>
      <c r="I505" s="392"/>
      <c r="J505" s="393"/>
    </row>
    <row r="506" spans="1:10" s="388" customFormat="1" ht="10.199999999999999">
      <c r="A506" s="394"/>
      <c r="B506" s="395"/>
      <c r="C506" s="395"/>
      <c r="D506" s="395"/>
      <c r="E506" s="395"/>
      <c r="F506" s="395"/>
      <c r="G506" s="395"/>
      <c r="H506" s="395"/>
      <c r="I506" s="395"/>
      <c r="J506" s="396"/>
    </row>
    <row r="507" spans="1:10" s="388" customFormat="1" ht="10.199999999999999">
      <c r="A507" s="391"/>
      <c r="B507" s="392"/>
      <c r="C507" s="392"/>
      <c r="D507" s="392"/>
      <c r="E507" s="392"/>
      <c r="F507" s="392"/>
      <c r="G507" s="392"/>
      <c r="H507" s="392"/>
      <c r="I507" s="392"/>
      <c r="J507" s="393"/>
    </row>
    <row r="508" spans="1:10" s="388" customFormat="1" ht="10.199999999999999">
      <c r="A508" s="394"/>
      <c r="B508" s="395"/>
      <c r="C508" s="395"/>
      <c r="D508" s="395"/>
      <c r="E508" s="395"/>
      <c r="F508" s="395"/>
      <c r="G508" s="395"/>
      <c r="H508" s="395"/>
      <c r="I508" s="395"/>
      <c r="J508" s="396"/>
    </row>
    <row r="509" spans="1:10" s="388" customFormat="1" ht="10.199999999999999">
      <c r="A509" s="391"/>
      <c r="B509" s="392"/>
      <c r="C509" s="392"/>
      <c r="D509" s="392"/>
      <c r="E509" s="392"/>
      <c r="F509" s="392"/>
      <c r="G509" s="392"/>
      <c r="H509" s="392"/>
      <c r="I509" s="392"/>
      <c r="J509" s="393"/>
    </row>
    <row r="510" spans="1:10" s="388" customFormat="1" ht="10.199999999999999">
      <c r="A510" s="394"/>
      <c r="B510" s="395"/>
      <c r="C510" s="395"/>
      <c r="D510" s="395"/>
      <c r="E510" s="395"/>
      <c r="F510" s="395"/>
      <c r="G510" s="395"/>
      <c r="H510" s="395"/>
      <c r="I510" s="395"/>
      <c r="J510" s="396"/>
    </row>
    <row r="511" spans="1:10" s="388" customFormat="1" ht="10.199999999999999">
      <c r="A511" s="391"/>
      <c r="B511" s="392"/>
      <c r="C511" s="392"/>
      <c r="D511" s="392"/>
      <c r="E511" s="392"/>
      <c r="F511" s="392"/>
      <c r="G511" s="392"/>
      <c r="H511" s="392"/>
      <c r="I511" s="392"/>
      <c r="J511" s="393"/>
    </row>
    <row r="512" spans="1:10" s="388" customFormat="1" ht="10.199999999999999">
      <c r="A512" s="394"/>
      <c r="B512" s="395"/>
      <c r="C512" s="395"/>
      <c r="D512" s="395"/>
      <c r="E512" s="395"/>
      <c r="F512" s="395"/>
      <c r="G512" s="395"/>
      <c r="H512" s="395"/>
      <c r="I512" s="395"/>
      <c r="J512" s="396"/>
    </row>
    <row r="513" spans="1:10" s="388" customFormat="1" ht="10.199999999999999">
      <c r="A513" s="391"/>
      <c r="B513" s="392"/>
      <c r="C513" s="392"/>
      <c r="D513" s="392"/>
      <c r="E513" s="392"/>
      <c r="F513" s="392"/>
      <c r="G513" s="392"/>
      <c r="H513" s="392"/>
      <c r="I513" s="392"/>
      <c r="J513" s="393"/>
    </row>
    <row r="514" spans="1:10" s="388" customFormat="1" ht="10.199999999999999">
      <c r="A514" s="397" t="s">
        <v>1546</v>
      </c>
      <c r="B514" s="398"/>
      <c r="C514" s="398"/>
      <c r="D514" s="398"/>
      <c r="E514" s="398"/>
      <c r="F514" s="398"/>
      <c r="G514" s="398"/>
      <c r="H514" s="398"/>
      <c r="I514" s="399">
        <f>SUM(I505:I513)</f>
        <v>0</v>
      </c>
      <c r="J514" s="400">
        <f>SUM(J505:J513)</f>
        <v>0</v>
      </c>
    </row>
    <row r="515" spans="1:10" s="401" customFormat="1" ht="10.199999999999999">
      <c r="A515" s="388"/>
      <c r="B515" s="388"/>
      <c r="C515" s="388"/>
      <c r="D515" s="388"/>
    </row>
    <row r="516" spans="1:10" s="401" customFormat="1" ht="10.199999999999999">
      <c r="A516" s="388"/>
      <c r="B516" s="388"/>
      <c r="C516" s="388"/>
      <c r="D516" s="388"/>
    </row>
    <row r="517" spans="1:10" s="401" customFormat="1" ht="10.199999999999999">
      <c r="A517" s="388"/>
      <c r="B517" s="388"/>
      <c r="C517" s="388"/>
      <c r="D517" s="388"/>
    </row>
    <row r="518" spans="1:10" s="401" customFormat="1" ht="10.199999999999999">
      <c r="A518" s="402" t="s">
        <v>1413</v>
      </c>
      <c r="B518" s="402"/>
      <c r="C518" s="402"/>
      <c r="D518" s="402"/>
    </row>
    <row r="519" spans="1:10" s="401" customFormat="1" ht="10.199999999999999">
      <c r="A519" s="402"/>
      <c r="B519" s="402"/>
      <c r="C519" s="402"/>
      <c r="D519" s="402"/>
    </row>
    <row r="520" spans="1:10" s="401" customFormat="1" ht="10.199999999999999">
      <c r="A520" s="1177" t="s">
        <v>1660</v>
      </c>
      <c r="B520" s="1177"/>
      <c r="C520" s="1177"/>
      <c r="D520" s="1177"/>
    </row>
    <row r="521" spans="1:10" s="401" customFormat="1" ht="10.199999999999999">
      <c r="A521" s="404"/>
      <c r="B521" s="404"/>
      <c r="C521" s="404"/>
      <c r="D521" s="404"/>
    </row>
    <row r="522" spans="1:10" s="401" customFormat="1" ht="20.399999999999999">
      <c r="A522" s="405" t="s">
        <v>1633</v>
      </c>
      <c r="B522" s="406"/>
      <c r="C522" s="387"/>
      <c r="D522" s="387"/>
    </row>
    <row r="523" spans="1:10" s="401" customFormat="1" ht="10.199999999999999">
      <c r="A523" s="407" t="s">
        <v>1528</v>
      </c>
      <c r="B523" s="408"/>
      <c r="C523" s="387"/>
      <c r="D523" s="387"/>
    </row>
    <row r="524" spans="1:10" s="401" customFormat="1" ht="10.199999999999999">
      <c r="A524" s="405" t="s">
        <v>1661</v>
      </c>
      <c r="B524" s="409"/>
      <c r="C524" s="387"/>
      <c r="D524" s="387"/>
    </row>
    <row r="525" spans="1:10" s="401" customFormat="1" ht="10.199999999999999">
      <c r="A525" s="407" t="s">
        <v>1662</v>
      </c>
      <c r="B525" s="410"/>
      <c r="C525" s="387"/>
      <c r="D525" s="387"/>
    </row>
    <row r="527" spans="1:10">
      <c r="A527" s="369" t="s">
        <v>1687</v>
      </c>
    </row>
    <row r="529" spans="1:19" s="401" customFormat="1" ht="10.199999999999999">
      <c r="A529" s="390" t="s">
        <v>1688</v>
      </c>
      <c r="B529" s="388"/>
      <c r="C529" s="411"/>
    </row>
    <row r="530" spans="1:19" s="401" customFormat="1" ht="10.199999999999999">
      <c r="A530" s="411" t="s">
        <v>1592</v>
      </c>
      <c r="B530" s="388"/>
      <c r="C530" s="388"/>
    </row>
    <row r="531" spans="1:19" s="401" customFormat="1" ht="10.199999999999999">
      <c r="A531" s="388"/>
      <c r="B531" s="388"/>
      <c r="C531" s="388"/>
    </row>
    <row r="532" spans="1:19" s="401" customFormat="1" ht="10.199999999999999">
      <c r="A532" s="412" t="s">
        <v>1689</v>
      </c>
      <c r="B532" s="412"/>
      <c r="C532" s="412"/>
      <c r="D532" s="412"/>
      <c r="E532" s="412"/>
      <c r="F532" s="412"/>
      <c r="G532" s="412"/>
      <c r="H532" s="412"/>
      <c r="I532" s="412"/>
      <c r="J532" s="412"/>
      <c r="K532" s="412"/>
    </row>
    <row r="533" spans="1:19" s="401" customFormat="1" ht="10.199999999999999">
      <c r="A533" s="412" t="s">
        <v>1690</v>
      </c>
      <c r="B533" s="413"/>
      <c r="C533" s="413"/>
      <c r="D533" s="413"/>
      <c r="E533" s="413"/>
      <c r="F533" s="413"/>
      <c r="G533" s="413"/>
      <c r="H533" s="413"/>
      <c r="I533" s="413"/>
      <c r="J533" s="413"/>
      <c r="K533" s="413"/>
    </row>
    <row r="534" spans="1:19" s="401" customFormat="1" ht="10.199999999999999">
      <c r="A534" s="388"/>
      <c r="B534" s="388"/>
      <c r="C534" s="388"/>
    </row>
    <row r="535" spans="1:19" s="387" customFormat="1" ht="10.199999999999999">
      <c r="A535" s="1176" t="s">
        <v>1683</v>
      </c>
      <c r="B535" s="1176"/>
      <c r="C535" s="1176"/>
      <c r="D535" s="1176"/>
      <c r="E535" s="1176"/>
      <c r="F535" s="1176"/>
      <c r="G535" s="1176"/>
      <c r="H535" s="1176"/>
      <c r="I535" s="1176"/>
      <c r="J535" s="1176"/>
      <c r="K535" s="1176"/>
    </row>
    <row r="536" spans="1:19" s="387" customFormat="1" ht="10.199999999999999">
      <c r="A536" s="1176"/>
      <c r="B536" s="1176"/>
      <c r="C536" s="1176"/>
      <c r="D536" s="1176"/>
      <c r="E536" s="1176"/>
      <c r="F536" s="1176"/>
      <c r="G536" s="1176"/>
      <c r="H536" s="1176"/>
      <c r="I536" s="1176"/>
      <c r="J536" s="1176"/>
      <c r="K536" s="1176"/>
    </row>
    <row r="537" spans="1:19" s="401" customFormat="1" ht="10.199999999999999">
      <c r="A537" s="388"/>
      <c r="B537" s="388"/>
      <c r="C537" s="388"/>
    </row>
    <row r="538" spans="1:19" s="401" customFormat="1" ht="10.199999999999999">
      <c r="A538" s="1240" t="s">
        <v>1691</v>
      </c>
      <c r="B538" s="1240"/>
      <c r="C538" s="1240"/>
    </row>
    <row r="539" spans="1:19" s="401" customFormat="1" ht="10.199999999999999">
      <c r="A539" s="414"/>
      <c r="B539" s="414"/>
      <c r="C539" s="414"/>
    </row>
    <row r="540" spans="1:19" s="401" customFormat="1" ht="12">
      <c r="A540" s="1241" t="s">
        <v>1665</v>
      </c>
      <c r="B540" s="1234" t="s">
        <v>1684</v>
      </c>
      <c r="C540" s="1234" t="s">
        <v>1668</v>
      </c>
      <c r="D540" s="1234" t="s">
        <v>1692</v>
      </c>
      <c r="E540" s="1243" t="s">
        <v>1693</v>
      </c>
      <c r="F540" s="1234" t="s">
        <v>1670</v>
      </c>
      <c r="G540" s="1234"/>
      <c r="H540" s="1234" t="s">
        <v>1671</v>
      </c>
      <c r="I540" s="1234"/>
      <c r="J540" s="1234"/>
      <c r="K540" s="1234"/>
      <c r="L540" s="1248" t="s">
        <v>1694</v>
      </c>
      <c r="M540" s="1248"/>
      <c r="N540" s="1248"/>
      <c r="O540" s="1248" t="s">
        <v>1695</v>
      </c>
      <c r="P540" s="1248"/>
      <c r="Q540" s="1248"/>
      <c r="R540" s="1234" t="s">
        <v>1564</v>
      </c>
      <c r="S540" s="1236" t="s">
        <v>1696</v>
      </c>
    </row>
    <row r="541" spans="1:19" s="401" customFormat="1" ht="81.599999999999994">
      <c r="A541" s="1242"/>
      <c r="B541" s="1235"/>
      <c r="C541" s="1235"/>
      <c r="D541" s="1235"/>
      <c r="E541" s="1244"/>
      <c r="F541" s="373" t="s">
        <v>1673</v>
      </c>
      <c r="G541" s="373" t="s">
        <v>1674</v>
      </c>
      <c r="H541" s="415" t="s">
        <v>1675</v>
      </c>
      <c r="I541" s="415" t="s">
        <v>1676</v>
      </c>
      <c r="J541" s="415" t="s">
        <v>1685</v>
      </c>
      <c r="K541" s="415" t="s">
        <v>1697</v>
      </c>
      <c r="L541" s="415" t="s">
        <v>1698</v>
      </c>
      <c r="M541" s="415" t="s">
        <v>1680</v>
      </c>
      <c r="N541" s="415" t="s">
        <v>1681</v>
      </c>
      <c r="O541" s="415" t="s">
        <v>1699</v>
      </c>
      <c r="P541" s="415" t="s">
        <v>1680</v>
      </c>
      <c r="Q541" s="415" t="s">
        <v>1681</v>
      </c>
      <c r="R541" s="1235"/>
      <c r="S541" s="1237" t="s">
        <v>1696</v>
      </c>
    </row>
    <row r="542" spans="1:19" s="401" customFormat="1" ht="10.199999999999999">
      <c r="A542" s="416"/>
      <c r="B542" s="417"/>
      <c r="C542" s="417"/>
      <c r="D542" s="417"/>
      <c r="E542" s="418"/>
      <c r="F542" s="417"/>
      <c r="G542" s="417"/>
      <c r="H542" s="417"/>
      <c r="I542" s="417"/>
      <c r="J542" s="417"/>
      <c r="K542" s="417"/>
      <c r="L542" s="417"/>
      <c r="M542" s="417"/>
      <c r="N542" s="417"/>
      <c r="O542" s="417"/>
      <c r="P542" s="417"/>
      <c r="Q542" s="417"/>
      <c r="R542" s="417"/>
      <c r="S542" s="419"/>
    </row>
    <row r="543" spans="1:19" s="401" customFormat="1" ht="10.199999999999999">
      <c r="A543" s="420"/>
      <c r="B543" s="421"/>
      <c r="C543" s="421"/>
      <c r="D543" s="421"/>
      <c r="E543" s="422"/>
      <c r="F543" s="421"/>
      <c r="G543" s="421"/>
      <c r="H543" s="421"/>
      <c r="I543" s="421"/>
      <c r="J543" s="421"/>
      <c r="K543" s="423"/>
      <c r="L543" s="423"/>
      <c r="M543" s="423"/>
      <c r="N543" s="423"/>
      <c r="O543" s="423"/>
      <c r="P543" s="423"/>
      <c r="Q543" s="423"/>
      <c r="R543" s="423"/>
      <c r="S543" s="424"/>
    </row>
    <row r="544" spans="1:19" s="401" customFormat="1" ht="10.199999999999999">
      <c r="A544" s="416"/>
      <c r="B544" s="417"/>
      <c r="C544" s="417"/>
      <c r="D544" s="417"/>
      <c r="E544" s="418"/>
      <c r="F544" s="417"/>
      <c r="G544" s="417"/>
      <c r="H544" s="417"/>
      <c r="I544" s="417"/>
      <c r="J544" s="417"/>
      <c r="K544" s="417"/>
      <c r="L544" s="417"/>
      <c r="M544" s="417"/>
      <c r="N544" s="417"/>
      <c r="O544" s="417"/>
      <c r="P544" s="417"/>
      <c r="Q544" s="417"/>
      <c r="R544" s="417"/>
      <c r="S544" s="419"/>
    </row>
    <row r="545" spans="1:19" s="401" customFormat="1" ht="10.199999999999999">
      <c r="A545" s="420"/>
      <c r="B545" s="421"/>
      <c r="C545" s="421"/>
      <c r="D545" s="421"/>
      <c r="E545" s="422"/>
      <c r="F545" s="421"/>
      <c r="G545" s="421"/>
      <c r="H545" s="421"/>
      <c r="I545" s="421"/>
      <c r="J545" s="421"/>
      <c r="K545" s="423"/>
      <c r="L545" s="423"/>
      <c r="M545" s="423"/>
      <c r="N545" s="423"/>
      <c r="O545" s="423"/>
      <c r="P545" s="423"/>
      <c r="Q545" s="423"/>
      <c r="R545" s="423"/>
      <c r="S545" s="424"/>
    </row>
    <row r="546" spans="1:19" s="401" customFormat="1" ht="10.199999999999999">
      <c r="A546" s="416"/>
      <c r="B546" s="417"/>
      <c r="C546" s="417"/>
      <c r="D546" s="417"/>
      <c r="E546" s="418"/>
      <c r="F546" s="417"/>
      <c r="G546" s="417"/>
      <c r="H546" s="417"/>
      <c r="I546" s="417"/>
      <c r="J546" s="417"/>
      <c r="K546" s="417"/>
      <c r="L546" s="417"/>
      <c r="M546" s="417"/>
      <c r="N546" s="417"/>
      <c r="O546" s="417"/>
      <c r="P546" s="417"/>
      <c r="Q546" s="417"/>
      <c r="R546" s="417"/>
      <c r="S546" s="419"/>
    </row>
    <row r="547" spans="1:19" s="401" customFormat="1" ht="10.199999999999999">
      <c r="A547" s="420"/>
      <c r="B547" s="421"/>
      <c r="C547" s="421"/>
      <c r="D547" s="421"/>
      <c r="E547" s="422"/>
      <c r="F547" s="421"/>
      <c r="G547" s="421"/>
      <c r="H547" s="421"/>
      <c r="I547" s="421"/>
      <c r="J547" s="421"/>
      <c r="K547" s="423"/>
      <c r="L547" s="423"/>
      <c r="M547" s="423"/>
      <c r="N547" s="423"/>
      <c r="O547" s="423"/>
      <c r="P547" s="423"/>
      <c r="Q547" s="423"/>
      <c r="R547" s="423"/>
      <c r="S547" s="424"/>
    </row>
    <row r="548" spans="1:19" s="401" customFormat="1" ht="10.199999999999999">
      <c r="A548" s="416"/>
      <c r="B548" s="417"/>
      <c r="C548" s="417"/>
      <c r="D548" s="417"/>
      <c r="E548" s="418"/>
      <c r="F548" s="417"/>
      <c r="G548" s="417"/>
      <c r="H548" s="417"/>
      <c r="I548" s="417"/>
      <c r="J548" s="417"/>
      <c r="K548" s="417"/>
      <c r="L548" s="417"/>
      <c r="M548" s="417"/>
      <c r="N548" s="417"/>
      <c r="O548" s="417"/>
      <c r="P548" s="417"/>
      <c r="Q548" s="417"/>
      <c r="R548" s="417"/>
      <c r="S548" s="419"/>
    </row>
    <row r="549" spans="1:19" s="401" customFormat="1" ht="10.199999999999999">
      <c r="A549" s="420"/>
      <c r="B549" s="421"/>
      <c r="C549" s="421"/>
      <c r="D549" s="421"/>
      <c r="E549" s="422"/>
      <c r="F549" s="421"/>
      <c r="G549" s="421"/>
      <c r="H549" s="421"/>
      <c r="I549" s="421"/>
      <c r="J549" s="421"/>
      <c r="K549" s="423"/>
      <c r="L549" s="423"/>
      <c r="M549" s="423"/>
      <c r="N549" s="423"/>
      <c r="O549" s="423"/>
      <c r="P549" s="423"/>
      <c r="Q549" s="423"/>
      <c r="R549" s="423"/>
      <c r="S549" s="424"/>
    </row>
    <row r="550" spans="1:19" s="401" customFormat="1" ht="10.199999999999999">
      <c r="A550" s="416"/>
      <c r="B550" s="417"/>
      <c r="C550" s="417"/>
      <c r="D550" s="417"/>
      <c r="E550" s="418"/>
      <c r="F550" s="417"/>
      <c r="G550" s="417"/>
      <c r="H550" s="417"/>
      <c r="I550" s="417"/>
      <c r="J550" s="417"/>
      <c r="K550" s="417"/>
      <c r="L550" s="417"/>
      <c r="M550" s="417"/>
      <c r="N550" s="417"/>
      <c r="O550" s="417"/>
      <c r="P550" s="417"/>
      <c r="Q550" s="417"/>
      <c r="R550" s="417"/>
      <c r="S550" s="419"/>
    </row>
    <row r="551" spans="1:19" s="401" customFormat="1" ht="10.199999999999999">
      <c r="A551" s="425"/>
      <c r="B551" s="426"/>
      <c r="C551" s="426"/>
      <c r="D551" s="426"/>
      <c r="E551" s="427"/>
      <c r="F551" s="426"/>
      <c r="G551" s="426"/>
      <c r="H551" s="426"/>
      <c r="I551" s="426"/>
      <c r="J551" s="426"/>
      <c r="K551" s="428"/>
      <c r="L551" s="428"/>
      <c r="M551" s="428"/>
      <c r="N551" s="428"/>
      <c r="O551" s="428"/>
      <c r="P551" s="428"/>
      <c r="Q551" s="428"/>
      <c r="R551" s="428"/>
      <c r="S551" s="429"/>
    </row>
    <row r="552" spans="1:19" s="401" customFormat="1" ht="10.199999999999999">
      <c r="A552" s="388"/>
      <c r="B552" s="388"/>
      <c r="C552" s="388"/>
    </row>
    <row r="553" spans="1:19" s="401" customFormat="1" ht="10.199999999999999">
      <c r="A553" s="388"/>
      <c r="B553" s="388"/>
      <c r="C553" s="388"/>
    </row>
    <row r="554" spans="1:19" s="401" customFormat="1" ht="10.199999999999999">
      <c r="A554" s="402" t="s">
        <v>1413</v>
      </c>
      <c r="B554" s="402"/>
      <c r="C554" s="402"/>
      <c r="D554" s="430"/>
      <c r="E554" s="430"/>
      <c r="F554" s="430"/>
      <c r="G554" s="430"/>
      <c r="H554" s="430"/>
      <c r="I554" s="388"/>
      <c r="J554" s="388"/>
      <c r="K554" s="388"/>
    </row>
    <row r="555" spans="1:19" s="401" customFormat="1" ht="10.199999999999999">
      <c r="A555" s="402"/>
      <c r="B555" s="402"/>
      <c r="C555" s="402"/>
      <c r="D555" s="430"/>
      <c r="E555" s="430"/>
      <c r="F555" s="430"/>
      <c r="G555" s="430"/>
      <c r="H555" s="430"/>
      <c r="I555" s="388"/>
      <c r="J555" s="388"/>
      <c r="K555" s="388"/>
    </row>
    <row r="556" spans="1:19" s="401" customFormat="1" ht="10.199999999999999">
      <c r="A556" s="1177" t="s">
        <v>1660</v>
      </c>
      <c r="B556" s="1177"/>
      <c r="C556" s="1177"/>
      <c r="D556" s="388"/>
      <c r="E556" s="388"/>
      <c r="F556" s="388"/>
      <c r="G556" s="388"/>
      <c r="H556" s="388"/>
      <c r="I556" s="388"/>
      <c r="J556" s="388"/>
      <c r="K556" s="388"/>
    </row>
    <row r="557" spans="1:19" s="401" customFormat="1" ht="10.199999999999999">
      <c r="A557" s="404"/>
      <c r="B557" s="404"/>
      <c r="C557" s="404"/>
      <c r="D557" s="388"/>
      <c r="E557" s="388"/>
      <c r="F557" s="388"/>
      <c r="G557" s="388"/>
      <c r="H557" s="388"/>
      <c r="I557" s="388"/>
      <c r="J557" s="388"/>
      <c r="K557" s="388"/>
    </row>
    <row r="558" spans="1:19" s="401" customFormat="1" ht="20.399999999999999">
      <c r="A558" s="405" t="s">
        <v>1633</v>
      </c>
      <c r="B558" s="406"/>
      <c r="C558" s="387"/>
      <c r="D558" s="388"/>
      <c r="E558" s="388"/>
      <c r="F558" s="388"/>
      <c r="G558" s="388"/>
      <c r="H558" s="388"/>
      <c r="I558" s="388"/>
      <c r="J558" s="388"/>
      <c r="K558" s="388"/>
    </row>
    <row r="559" spans="1:19" s="401" customFormat="1" ht="10.199999999999999">
      <c r="A559" s="407" t="s">
        <v>1528</v>
      </c>
      <c r="B559" s="408"/>
      <c r="C559" s="387"/>
      <c r="D559" s="388"/>
      <c r="E559" s="388"/>
      <c r="F559" s="388"/>
      <c r="G559" s="388"/>
      <c r="H559" s="388"/>
      <c r="I559" s="388"/>
      <c r="J559" s="388"/>
      <c r="K559" s="388"/>
    </row>
    <row r="560" spans="1:19" s="401" customFormat="1" ht="10.199999999999999">
      <c r="A560" s="405" t="s">
        <v>1661</v>
      </c>
      <c r="B560" s="409"/>
      <c r="C560" s="387"/>
      <c r="D560" s="388"/>
      <c r="E560" s="388"/>
      <c r="F560" s="388"/>
      <c r="G560" s="388"/>
      <c r="H560" s="388"/>
      <c r="I560" s="388"/>
      <c r="J560" s="388"/>
      <c r="K560" s="388"/>
    </row>
    <row r="561" spans="1:74" s="401" customFormat="1" ht="10.199999999999999">
      <c r="A561" s="407" t="s">
        <v>1662</v>
      </c>
      <c r="B561" s="410"/>
      <c r="C561" s="387"/>
      <c r="D561" s="388"/>
      <c r="E561" s="388"/>
      <c r="F561" s="388"/>
      <c r="G561" s="388"/>
      <c r="H561" s="388"/>
      <c r="I561" s="388"/>
      <c r="J561" s="388"/>
      <c r="K561" s="388"/>
    </row>
    <row r="562" spans="1:74" s="401" customFormat="1" ht="10.199999999999999">
      <c r="A562" s="388"/>
      <c r="B562" s="388"/>
      <c r="C562" s="388"/>
      <c r="D562" s="388"/>
      <c r="E562" s="388"/>
      <c r="F562" s="388"/>
      <c r="G562" s="388"/>
      <c r="H562" s="388"/>
      <c r="I562" s="388"/>
      <c r="J562" s="388"/>
      <c r="K562" s="388"/>
    </row>
    <row r="563" spans="1:74">
      <c r="A563" s="369" t="s">
        <v>1700</v>
      </c>
    </row>
    <row r="565" spans="1:74" s="433" customFormat="1" ht="12">
      <c r="A565" s="1176" t="s">
        <v>1701</v>
      </c>
      <c r="B565" s="1176"/>
      <c r="C565" s="1176"/>
      <c r="D565" s="1176"/>
      <c r="E565" s="1176"/>
      <c r="F565" s="1176"/>
      <c r="G565" s="1176"/>
      <c r="H565" s="1176"/>
      <c r="I565" s="1176"/>
      <c r="J565" s="1176"/>
      <c r="K565" s="1176"/>
      <c r="L565" s="1176"/>
      <c r="M565" s="1176"/>
      <c r="N565" s="1176"/>
      <c r="O565" s="431"/>
      <c r="P565" s="431"/>
      <c r="Q565" s="431"/>
      <c r="R565" s="432"/>
      <c r="S565" s="432"/>
      <c r="T565" s="432"/>
      <c r="U565" s="432"/>
      <c r="W565" s="432"/>
      <c r="X565" s="432"/>
      <c r="Y565" s="432"/>
      <c r="Z565" s="432"/>
      <c r="AA565" s="432"/>
      <c r="AB565" s="432"/>
      <c r="AC565" s="432"/>
      <c r="AD565" s="432"/>
      <c r="AE565" s="432"/>
      <c r="AF565" s="432"/>
      <c r="AG565" s="432"/>
      <c r="AH565" s="432"/>
      <c r="AI565" s="432"/>
      <c r="AJ565" s="432"/>
      <c r="AK565" s="432"/>
      <c r="AL565" s="432"/>
      <c r="AM565" s="432"/>
      <c r="AN565" s="432"/>
      <c r="AO565" s="432"/>
      <c r="AP565" s="432"/>
      <c r="AQ565" s="432"/>
      <c r="AR565" s="432"/>
      <c r="AS565" s="432"/>
      <c r="AT565" s="432"/>
      <c r="AU565" s="432"/>
      <c r="AV565" s="432"/>
      <c r="AW565" s="432"/>
      <c r="AX565" s="432"/>
      <c r="AY565" s="432"/>
      <c r="AZ565" s="432"/>
      <c r="BA565" s="432"/>
      <c r="BB565" s="432"/>
      <c r="BC565" s="432"/>
      <c r="BD565" s="432"/>
      <c r="BE565" s="432"/>
      <c r="BF565" s="432"/>
      <c r="BG565" s="432"/>
      <c r="BH565" s="432"/>
      <c r="BI565" s="432"/>
      <c r="BJ565" s="432"/>
      <c r="BK565" s="432"/>
      <c r="BL565" s="432"/>
      <c r="BM565" s="432"/>
      <c r="BN565" s="432"/>
      <c r="BO565" s="432"/>
      <c r="BP565" s="432"/>
      <c r="BQ565" s="432"/>
      <c r="BR565" s="432"/>
      <c r="BS565" s="432"/>
      <c r="BT565" s="432"/>
      <c r="BU565" s="432"/>
      <c r="BV565" s="434"/>
    </row>
    <row r="566" spans="1:74" s="433" customFormat="1" ht="12">
      <c r="A566" s="1176"/>
      <c r="B566" s="1176"/>
      <c r="C566" s="1176"/>
      <c r="D566" s="1176"/>
      <c r="E566" s="1176"/>
      <c r="F566" s="1176"/>
      <c r="G566" s="1176"/>
      <c r="H566" s="1176"/>
      <c r="I566" s="1176"/>
      <c r="J566" s="1176"/>
      <c r="K566" s="1176"/>
      <c r="L566" s="1176"/>
      <c r="M566" s="1176"/>
      <c r="N566" s="1176"/>
      <c r="O566" s="431"/>
      <c r="P566" s="431"/>
      <c r="Q566" s="431"/>
      <c r="R566" s="432"/>
      <c r="S566" s="432"/>
      <c r="T566" s="432"/>
      <c r="U566" s="432"/>
      <c r="W566" s="432"/>
      <c r="X566" s="432"/>
      <c r="Y566" s="432"/>
      <c r="Z566" s="432"/>
      <c r="AA566" s="432"/>
      <c r="AB566" s="432"/>
      <c r="AC566" s="432"/>
      <c r="AD566" s="432"/>
      <c r="AE566" s="432"/>
      <c r="AF566" s="432"/>
      <c r="AG566" s="432"/>
      <c r="AH566" s="432"/>
      <c r="AI566" s="432"/>
      <c r="AJ566" s="432"/>
      <c r="AK566" s="432"/>
      <c r="AL566" s="432"/>
      <c r="AM566" s="432"/>
      <c r="AN566" s="432"/>
      <c r="AO566" s="432"/>
      <c r="AP566" s="432"/>
      <c r="AQ566" s="432"/>
      <c r="AR566" s="432"/>
      <c r="AS566" s="432"/>
      <c r="AT566" s="432"/>
      <c r="AU566" s="432"/>
      <c r="AV566" s="432"/>
      <c r="AW566" s="432"/>
      <c r="AX566" s="432"/>
      <c r="AY566" s="432"/>
      <c r="AZ566" s="432"/>
      <c r="BA566" s="432"/>
      <c r="BB566" s="432"/>
      <c r="BC566" s="432"/>
      <c r="BD566" s="432"/>
      <c r="BE566" s="432"/>
      <c r="BF566" s="432"/>
      <c r="BG566" s="432"/>
      <c r="BH566" s="432"/>
      <c r="BI566" s="432"/>
      <c r="BJ566" s="432"/>
      <c r="BK566" s="432"/>
      <c r="BL566" s="432"/>
      <c r="BM566" s="432"/>
      <c r="BN566" s="432"/>
      <c r="BO566" s="432"/>
      <c r="BP566" s="432"/>
      <c r="BQ566" s="432"/>
      <c r="BR566" s="432"/>
      <c r="BS566" s="432"/>
      <c r="BT566" s="432"/>
      <c r="BU566" s="432"/>
      <c r="BV566" s="434"/>
    </row>
    <row r="567" spans="1:74" s="436" customFormat="1" ht="12">
      <c r="A567" s="435"/>
      <c r="B567" s="435"/>
    </row>
    <row r="568" spans="1:74" s="437" customFormat="1" ht="10.199999999999999"/>
    <row r="569" spans="1:74" s="437" customFormat="1" ht="12">
      <c r="A569" s="1219"/>
      <c r="B569" s="1219"/>
      <c r="C569" s="1219"/>
      <c r="D569" s="1219"/>
      <c r="E569" s="1219"/>
      <c r="F569" s="1219"/>
      <c r="G569" s="1219"/>
      <c r="H569" s="1219"/>
      <c r="N569" s="1231" t="s">
        <v>1702</v>
      </c>
      <c r="O569" s="1232"/>
      <c r="P569" s="1232"/>
      <c r="Q569" s="1233"/>
    </row>
    <row r="570" spans="1:74" s="437" customFormat="1" ht="156">
      <c r="A570" s="439" t="s">
        <v>1703</v>
      </c>
      <c r="B570" s="440" t="s">
        <v>1704</v>
      </c>
      <c r="C570" s="440" t="s">
        <v>1705</v>
      </c>
      <c r="D570" s="440" t="s">
        <v>1706</v>
      </c>
      <c r="E570" s="440" t="s">
        <v>1707</v>
      </c>
      <c r="F570" s="440" t="s">
        <v>1708</v>
      </c>
      <c r="G570" s="440" t="s">
        <v>1709</v>
      </c>
      <c r="H570" s="440" t="s">
        <v>1710</v>
      </c>
      <c r="I570" s="440" t="s">
        <v>1711</v>
      </c>
      <c r="J570" s="440" t="s">
        <v>1712</v>
      </c>
      <c r="K570" s="440" t="s">
        <v>1713</v>
      </c>
      <c r="L570" s="440" t="s">
        <v>1714</v>
      </c>
      <c r="M570" s="440" t="s">
        <v>1715</v>
      </c>
      <c r="N570" s="440" t="s">
        <v>1716</v>
      </c>
      <c r="O570" s="440" t="s">
        <v>1717</v>
      </c>
      <c r="P570" s="440" t="s">
        <v>1718</v>
      </c>
      <c r="Q570" s="440" t="s">
        <v>1719</v>
      </c>
      <c r="R570" s="441" t="s">
        <v>1427</v>
      </c>
    </row>
    <row r="571" spans="1:74" s="437" customFormat="1" ht="12">
      <c r="A571" s="442"/>
      <c r="B571" s="443"/>
      <c r="C571" s="443"/>
      <c r="D571" s="443"/>
      <c r="E571" s="443"/>
      <c r="F571" s="444"/>
      <c r="G571" s="443"/>
      <c r="H571" s="443"/>
      <c r="I571" s="443"/>
      <c r="J571" s="443"/>
      <c r="K571" s="443"/>
      <c r="L571" s="443"/>
      <c r="M571" s="443"/>
      <c r="N571" s="443"/>
      <c r="O571" s="443"/>
      <c r="P571" s="443"/>
      <c r="Q571" s="443"/>
      <c r="R571" s="445"/>
    </row>
    <row r="572" spans="1:74" s="437" customFormat="1" ht="12">
      <c r="A572" s="446"/>
      <c r="B572" s="447"/>
      <c r="C572" s="447"/>
      <c r="D572" s="447"/>
      <c r="E572" s="447"/>
      <c r="F572" s="447"/>
      <c r="G572" s="447"/>
      <c r="H572" s="447"/>
      <c r="I572" s="447"/>
      <c r="J572" s="447"/>
      <c r="K572" s="447"/>
      <c r="L572" s="447"/>
      <c r="M572" s="447"/>
      <c r="N572" s="447"/>
      <c r="O572" s="447"/>
      <c r="P572" s="447"/>
      <c r="Q572" s="447"/>
      <c r="R572" s="448"/>
    </row>
    <row r="573" spans="1:74" s="437" customFormat="1" ht="12">
      <c r="A573" s="442"/>
      <c r="B573" s="443"/>
      <c r="C573" s="443"/>
      <c r="D573" s="443"/>
      <c r="E573" s="443"/>
      <c r="F573" s="443"/>
      <c r="G573" s="443"/>
      <c r="H573" s="443"/>
      <c r="I573" s="443"/>
      <c r="J573" s="443"/>
      <c r="K573" s="443"/>
      <c r="L573" s="443"/>
      <c r="M573" s="443"/>
      <c r="N573" s="443"/>
      <c r="O573" s="443"/>
      <c r="P573" s="443"/>
      <c r="Q573" s="443"/>
      <c r="R573" s="445"/>
    </row>
    <row r="574" spans="1:74" s="437" customFormat="1" ht="12">
      <c r="A574" s="446"/>
      <c r="B574" s="447"/>
      <c r="C574" s="447"/>
      <c r="D574" s="447"/>
      <c r="E574" s="447"/>
      <c r="F574" s="447"/>
      <c r="G574" s="447"/>
      <c r="H574" s="447"/>
      <c r="I574" s="447"/>
      <c r="J574" s="447"/>
      <c r="K574" s="447"/>
      <c r="L574" s="447"/>
      <c r="M574" s="447"/>
      <c r="N574" s="447"/>
      <c r="O574" s="447"/>
      <c r="P574" s="447"/>
      <c r="Q574" s="447"/>
      <c r="R574" s="448"/>
    </row>
    <row r="575" spans="1:74" s="437" customFormat="1" ht="12">
      <c r="A575" s="442"/>
      <c r="B575" s="443"/>
      <c r="C575" s="443"/>
      <c r="D575" s="443"/>
      <c r="E575" s="443"/>
      <c r="F575" s="443"/>
      <c r="G575" s="443"/>
      <c r="H575" s="443"/>
      <c r="I575" s="443"/>
      <c r="J575" s="443"/>
      <c r="K575" s="443"/>
      <c r="L575" s="443"/>
      <c r="M575" s="443"/>
      <c r="N575" s="443"/>
      <c r="O575" s="443"/>
      <c r="P575" s="443"/>
      <c r="Q575" s="443"/>
      <c r="R575" s="445"/>
    </row>
    <row r="576" spans="1:74" s="437" customFormat="1" ht="12">
      <c r="A576" s="446"/>
      <c r="B576" s="447"/>
      <c r="C576" s="447"/>
      <c r="D576" s="447"/>
      <c r="E576" s="447"/>
      <c r="F576" s="447"/>
      <c r="G576" s="447"/>
      <c r="H576" s="447"/>
      <c r="I576" s="447"/>
      <c r="J576" s="447"/>
      <c r="K576" s="447"/>
      <c r="L576" s="447"/>
      <c r="M576" s="447"/>
      <c r="N576" s="447"/>
      <c r="O576" s="447"/>
      <c r="P576" s="447"/>
      <c r="Q576" s="447"/>
      <c r="R576" s="448"/>
    </row>
    <row r="577" spans="1:18" s="437" customFormat="1" ht="12">
      <c r="A577" s="442"/>
      <c r="B577" s="443"/>
      <c r="C577" s="443"/>
      <c r="D577" s="443"/>
      <c r="E577" s="443"/>
      <c r="F577" s="443"/>
      <c r="G577" s="443"/>
      <c r="H577" s="443"/>
      <c r="I577" s="443"/>
      <c r="J577" s="443"/>
      <c r="K577" s="443"/>
      <c r="L577" s="443"/>
      <c r="M577" s="443"/>
      <c r="N577" s="443"/>
      <c r="O577" s="443"/>
      <c r="P577" s="443"/>
      <c r="Q577" s="443"/>
      <c r="R577" s="445"/>
    </row>
    <row r="578" spans="1:18" s="437" customFormat="1" ht="12">
      <c r="A578" s="449"/>
      <c r="B578" s="450"/>
      <c r="C578" s="450"/>
      <c r="D578" s="450"/>
      <c r="E578" s="450"/>
      <c r="F578" s="450"/>
      <c r="G578" s="450"/>
      <c r="H578" s="450"/>
      <c r="I578" s="450"/>
      <c r="J578" s="450"/>
      <c r="K578" s="450"/>
      <c r="L578" s="450"/>
      <c r="M578" s="450"/>
      <c r="N578" s="450"/>
      <c r="O578" s="450"/>
      <c r="P578" s="450"/>
      <c r="Q578" s="450"/>
      <c r="R578" s="451"/>
    </row>
    <row r="579" spans="1:18" s="437" customFormat="1" ht="12">
      <c r="A579" s="452"/>
      <c r="B579" s="452"/>
      <c r="C579" s="452"/>
      <c r="D579" s="452"/>
      <c r="E579" s="452"/>
      <c r="F579" s="452"/>
      <c r="G579" s="452"/>
      <c r="H579" s="452"/>
      <c r="I579" s="452"/>
      <c r="J579" s="452"/>
      <c r="K579" s="452"/>
      <c r="L579" s="452"/>
      <c r="M579" s="452"/>
      <c r="N579" s="452"/>
      <c r="O579" s="452"/>
      <c r="P579" s="452"/>
      <c r="Q579" s="452"/>
      <c r="R579" s="452"/>
    </row>
    <row r="580" spans="1:18" s="437" customFormat="1" ht="12">
      <c r="A580" s="453" t="s">
        <v>1413</v>
      </c>
      <c r="B580" s="453"/>
      <c r="C580" s="453"/>
      <c r="D580" s="453"/>
      <c r="E580" s="453"/>
      <c r="F580" s="453"/>
      <c r="G580" s="453"/>
    </row>
    <row r="581" spans="1:18" s="437" customFormat="1" ht="12">
      <c r="A581" s="453"/>
      <c r="B581" s="453"/>
      <c r="C581" s="453"/>
      <c r="D581" s="453"/>
      <c r="E581" s="453"/>
      <c r="F581" s="453"/>
      <c r="G581" s="453"/>
    </row>
    <row r="582" spans="1:18" s="437" customFormat="1" ht="12">
      <c r="A582" s="1220" t="s">
        <v>1660</v>
      </c>
      <c r="B582" s="1220"/>
      <c r="C582" s="1220"/>
      <c r="D582" s="1220"/>
      <c r="E582" s="1220"/>
      <c r="F582" s="454"/>
      <c r="G582" s="454"/>
    </row>
    <row r="583" spans="1:18" s="437" customFormat="1" ht="12">
      <c r="A583" s="455"/>
      <c r="B583" s="455"/>
      <c r="C583" s="455"/>
      <c r="D583" s="455"/>
      <c r="E583" s="455"/>
      <c r="F583" s="455"/>
      <c r="G583" s="455"/>
    </row>
    <row r="584" spans="1:18" s="437" customFormat="1" ht="24">
      <c r="A584" s="456" t="s">
        <v>1633</v>
      </c>
      <c r="B584" s="456"/>
      <c r="C584" s="457"/>
      <c r="D584" s="179"/>
      <c r="E584" s="179"/>
      <c r="F584" s="179"/>
      <c r="G584" s="179"/>
    </row>
    <row r="585" spans="1:18" s="437" customFormat="1" ht="12">
      <c r="A585" s="458" t="s">
        <v>1528</v>
      </c>
      <c r="B585" s="458"/>
      <c r="C585" s="459"/>
      <c r="D585" s="179"/>
      <c r="E585" s="179"/>
      <c r="F585" s="179"/>
      <c r="G585" s="179"/>
    </row>
    <row r="586" spans="1:18" s="437" customFormat="1" ht="12">
      <c r="A586" s="456" t="s">
        <v>1661</v>
      </c>
      <c r="B586" s="456"/>
      <c r="C586" s="460"/>
      <c r="D586" s="179"/>
      <c r="E586" s="179"/>
      <c r="F586" s="179"/>
      <c r="G586" s="179"/>
    </row>
    <row r="587" spans="1:18" s="437" customFormat="1" ht="12">
      <c r="A587" s="458" t="s">
        <v>1662</v>
      </c>
      <c r="B587" s="458"/>
      <c r="C587" s="461"/>
      <c r="D587" s="179"/>
      <c r="E587" s="179"/>
      <c r="F587" s="179"/>
      <c r="G587" s="179"/>
    </row>
    <row r="590" spans="1:18">
      <c r="A590" s="369" t="s">
        <v>1720</v>
      </c>
    </row>
    <row r="592" spans="1:18">
      <c r="A592" s="436" t="s">
        <v>1721</v>
      </c>
      <c r="B592" s="436"/>
      <c r="C592" s="436"/>
      <c r="D592" s="436"/>
      <c r="E592" s="436"/>
      <c r="F592" s="436"/>
      <c r="G592" s="436"/>
      <c r="H592" s="436"/>
    </row>
    <row r="593" spans="1:8">
      <c r="A593" s="435" t="s">
        <v>1722</v>
      </c>
      <c r="B593" s="436"/>
      <c r="C593" s="436"/>
      <c r="D593" s="436"/>
      <c r="E593" s="436"/>
      <c r="F593" s="436"/>
      <c r="G593" s="436"/>
      <c r="H593" s="436"/>
    </row>
    <row r="594" spans="1:8">
      <c r="A594" s="435"/>
      <c r="B594" s="436"/>
      <c r="C594" s="436"/>
      <c r="D594" s="436"/>
      <c r="E594" s="436"/>
      <c r="F594" s="436"/>
      <c r="G594" s="436"/>
      <c r="H594" s="436"/>
    </row>
    <row r="595" spans="1:8">
      <c r="A595" s="431" t="s">
        <v>1398</v>
      </c>
      <c r="B595" s="431"/>
      <c r="C595" s="431"/>
      <c r="D595" s="431"/>
      <c r="E595" s="431"/>
      <c r="F595" s="431"/>
      <c r="G595" s="431"/>
      <c r="H595" s="431"/>
    </row>
    <row r="596" spans="1:8">
      <c r="A596" s="431" t="s">
        <v>1690</v>
      </c>
      <c r="B596" s="431"/>
      <c r="C596" s="431"/>
      <c r="D596" s="431"/>
      <c r="E596" s="431"/>
      <c r="F596" s="431"/>
      <c r="G596" s="431"/>
      <c r="H596" s="431"/>
    </row>
    <row r="597" spans="1:8">
      <c r="A597" s="435"/>
      <c r="B597" s="436"/>
      <c r="C597" s="436"/>
      <c r="D597" s="436"/>
      <c r="E597" s="436"/>
      <c r="F597" s="436"/>
      <c r="G597" s="436"/>
      <c r="H597" s="436"/>
    </row>
    <row r="598" spans="1:8">
      <c r="A598" s="1219"/>
      <c r="B598" s="1219"/>
      <c r="C598" s="1219"/>
      <c r="D598" s="1219"/>
      <c r="E598" s="1219"/>
      <c r="F598" s="1219"/>
      <c r="G598" s="1219"/>
      <c r="H598" s="437"/>
    </row>
    <row r="599" spans="1:8">
      <c r="A599" s="438"/>
      <c r="B599" s="438"/>
      <c r="C599" s="438"/>
      <c r="D599" s="438"/>
      <c r="E599" s="438"/>
      <c r="F599" s="438"/>
      <c r="G599" s="438"/>
      <c r="H599" s="437"/>
    </row>
    <row r="600" spans="1:8" ht="72">
      <c r="A600" s="1227" t="s">
        <v>1723</v>
      </c>
      <c r="B600" s="462" t="s">
        <v>1724</v>
      </c>
      <c r="C600" s="462" t="s">
        <v>251</v>
      </c>
      <c r="D600" s="462" t="s">
        <v>1725</v>
      </c>
      <c r="E600" s="462" t="s">
        <v>1726</v>
      </c>
      <c r="F600" s="462" t="s">
        <v>1727</v>
      </c>
      <c r="G600" s="462" t="s">
        <v>1728</v>
      </c>
      <c r="H600" s="462" t="s">
        <v>1729</v>
      </c>
    </row>
    <row r="601" spans="1:8">
      <c r="A601" s="1228"/>
      <c r="B601" s="463"/>
      <c r="C601" s="463"/>
      <c r="D601" s="463"/>
      <c r="E601" s="463"/>
      <c r="F601" s="463"/>
      <c r="G601" s="463"/>
      <c r="H601" s="463"/>
    </row>
    <row r="602" spans="1:8">
      <c r="A602" s="1228"/>
      <c r="B602" s="464"/>
      <c r="C602" s="464"/>
      <c r="D602" s="464"/>
      <c r="E602" s="464"/>
      <c r="F602" s="464"/>
      <c r="G602" s="464"/>
      <c r="H602" s="464"/>
    </row>
    <row r="603" spans="1:8">
      <c r="A603" s="1228"/>
      <c r="B603" s="463"/>
      <c r="C603" s="463"/>
      <c r="D603" s="463"/>
      <c r="E603" s="463"/>
      <c r="F603" s="463"/>
      <c r="G603" s="463"/>
      <c r="H603" s="463"/>
    </row>
    <row r="604" spans="1:8">
      <c r="A604" s="1228"/>
      <c r="B604" s="464"/>
      <c r="C604" s="464"/>
      <c r="D604" s="464"/>
      <c r="E604" s="464"/>
      <c r="F604" s="464"/>
      <c r="G604" s="464"/>
      <c r="H604" s="464"/>
    </row>
    <row r="605" spans="1:8">
      <c r="A605" s="1228"/>
      <c r="B605" s="463"/>
      <c r="C605" s="463"/>
      <c r="D605" s="463"/>
      <c r="E605" s="463"/>
      <c r="F605" s="463"/>
      <c r="G605" s="463"/>
      <c r="H605" s="463"/>
    </row>
    <row r="606" spans="1:8">
      <c r="A606" s="1228"/>
      <c r="B606" s="464"/>
      <c r="C606" s="464"/>
      <c r="D606" s="464"/>
      <c r="E606" s="464"/>
      <c r="F606" s="464"/>
      <c r="G606" s="464"/>
      <c r="H606" s="464"/>
    </row>
    <row r="607" spans="1:8">
      <c r="A607" s="1228"/>
      <c r="B607" s="463"/>
      <c r="C607" s="463"/>
      <c r="D607" s="463"/>
      <c r="E607" s="463"/>
      <c r="F607" s="463"/>
      <c r="G607" s="463"/>
      <c r="H607" s="463"/>
    </row>
    <row r="608" spans="1:8">
      <c r="A608" s="438"/>
      <c r="B608" s="438"/>
      <c r="C608" s="438"/>
      <c r="D608" s="438"/>
      <c r="E608" s="438"/>
      <c r="F608" s="438"/>
      <c r="G608" s="438"/>
      <c r="H608" s="437"/>
    </row>
    <row r="609" spans="1:8">
      <c r="A609" s="438"/>
      <c r="B609" s="438"/>
      <c r="C609" s="438"/>
      <c r="D609" s="438"/>
      <c r="E609" s="438"/>
      <c r="F609" s="438"/>
      <c r="G609" s="438"/>
      <c r="H609" s="437"/>
    </row>
    <row r="610" spans="1:8">
      <c r="A610" s="453" t="s">
        <v>1413</v>
      </c>
      <c r="B610" s="453"/>
      <c r="C610" s="453"/>
      <c r="D610" s="453"/>
      <c r="E610" s="453"/>
      <c r="F610" s="453"/>
      <c r="G610" s="437"/>
      <c r="H610" s="437"/>
    </row>
    <row r="611" spans="1:8">
      <c r="A611" s="453"/>
      <c r="B611" s="453"/>
      <c r="C611" s="453"/>
      <c r="D611" s="453"/>
      <c r="E611" s="453"/>
      <c r="F611" s="453"/>
      <c r="G611" s="437"/>
      <c r="H611" s="437"/>
    </row>
    <row r="612" spans="1:8">
      <c r="A612" s="1220" t="s">
        <v>1660</v>
      </c>
      <c r="B612" s="1220"/>
      <c r="C612" s="1220"/>
      <c r="D612" s="1220"/>
      <c r="E612" s="1220"/>
      <c r="F612" s="454"/>
      <c r="G612" s="437"/>
      <c r="H612" s="437"/>
    </row>
    <row r="613" spans="1:8">
      <c r="A613" s="455"/>
      <c r="B613" s="455"/>
      <c r="C613" s="455"/>
      <c r="D613" s="455"/>
      <c r="E613" s="455"/>
      <c r="F613" s="455"/>
      <c r="G613" s="437"/>
      <c r="H613" s="437"/>
    </row>
    <row r="614" spans="1:8" ht="24">
      <c r="A614" s="456" t="s">
        <v>1633</v>
      </c>
      <c r="B614" s="457"/>
      <c r="C614" s="179"/>
      <c r="D614" s="179"/>
      <c r="E614" s="179"/>
      <c r="F614" s="179"/>
      <c r="G614" s="437"/>
      <c r="H614" s="437"/>
    </row>
    <row r="615" spans="1:8">
      <c r="A615" s="458" t="s">
        <v>1528</v>
      </c>
      <c r="B615" s="459"/>
      <c r="C615" s="179"/>
      <c r="D615" s="179"/>
      <c r="E615" s="179"/>
      <c r="F615" s="179"/>
      <c r="G615" s="437"/>
      <c r="H615" s="437"/>
    </row>
    <row r="616" spans="1:8">
      <c r="A616" s="456" t="s">
        <v>1661</v>
      </c>
      <c r="B616" s="460"/>
      <c r="C616" s="179"/>
      <c r="D616" s="179"/>
      <c r="E616" s="179"/>
      <c r="F616" s="179"/>
      <c r="G616" s="437"/>
      <c r="H616" s="437"/>
    </row>
    <row r="617" spans="1:8">
      <c r="A617" s="458" t="s">
        <v>1662</v>
      </c>
      <c r="B617" s="461"/>
      <c r="C617" s="179"/>
      <c r="D617" s="179"/>
      <c r="E617" s="179"/>
      <c r="F617" s="179"/>
      <c r="G617" s="437"/>
      <c r="H617" s="437"/>
    </row>
    <row r="618" spans="1:8">
      <c r="A618" s="437"/>
      <c r="B618" s="437"/>
      <c r="C618" s="437"/>
      <c r="D618" s="437"/>
      <c r="E618" s="437"/>
      <c r="F618" s="437"/>
      <c r="G618" s="437"/>
      <c r="H618" s="437"/>
    </row>
    <row r="620" spans="1:8">
      <c r="A620" s="369" t="s">
        <v>1730</v>
      </c>
    </row>
    <row r="622" spans="1:8">
      <c r="A622" s="436" t="s">
        <v>1721</v>
      </c>
      <c r="B622" s="436"/>
      <c r="C622" s="436"/>
      <c r="D622" s="436"/>
      <c r="E622" s="436"/>
      <c r="F622" s="436"/>
      <c r="G622" s="436"/>
      <c r="H622" s="436"/>
    </row>
    <row r="623" spans="1:8">
      <c r="A623" s="435" t="s">
        <v>1722</v>
      </c>
      <c r="B623" s="436"/>
      <c r="C623" s="436"/>
      <c r="D623" s="436"/>
      <c r="E623" s="436"/>
      <c r="F623" s="436"/>
      <c r="G623" s="436"/>
      <c r="H623" s="436"/>
    </row>
    <row r="624" spans="1:8">
      <c r="A624" s="435"/>
      <c r="B624" s="436"/>
      <c r="C624" s="436"/>
      <c r="D624" s="436"/>
      <c r="E624" s="436"/>
      <c r="F624" s="436"/>
      <c r="G624" s="436"/>
      <c r="H624" s="436"/>
    </row>
    <row r="625" spans="1:8">
      <c r="A625" s="431" t="s">
        <v>1398</v>
      </c>
      <c r="B625" s="431"/>
      <c r="C625" s="431"/>
      <c r="D625" s="431"/>
      <c r="E625" s="431"/>
      <c r="F625" s="431"/>
      <c r="G625" s="431"/>
      <c r="H625" s="431"/>
    </row>
    <row r="626" spans="1:8">
      <c r="A626" s="431" t="s">
        <v>1690</v>
      </c>
      <c r="B626" s="431"/>
      <c r="C626" s="431"/>
      <c r="D626" s="431"/>
      <c r="E626" s="431"/>
      <c r="F626" s="431"/>
      <c r="G626" s="431"/>
      <c r="H626" s="431"/>
    </row>
    <row r="627" spans="1:8">
      <c r="A627" s="435"/>
      <c r="B627" s="436"/>
      <c r="C627" s="436"/>
      <c r="D627" s="436"/>
      <c r="E627" s="436"/>
      <c r="F627" s="436"/>
      <c r="G627" s="436"/>
      <c r="H627" s="436"/>
    </row>
    <row r="628" spans="1:8">
      <c r="A628" s="1219"/>
      <c r="B628" s="1219"/>
      <c r="C628" s="1219"/>
      <c r="D628" s="1219"/>
      <c r="E628" s="1219"/>
      <c r="F628" s="1219"/>
      <c r="G628" s="1219"/>
      <c r="H628" s="437"/>
    </row>
    <row r="629" spans="1:8">
      <c r="A629" s="438"/>
      <c r="B629" s="438"/>
      <c r="C629" s="438"/>
      <c r="D629" s="438"/>
      <c r="E629" s="438"/>
      <c r="F629" s="438"/>
      <c r="G629" s="438"/>
      <c r="H629" s="437"/>
    </row>
    <row r="630" spans="1:8" ht="72">
      <c r="A630" s="1227" t="s">
        <v>1723</v>
      </c>
      <c r="B630" s="462" t="s">
        <v>1724</v>
      </c>
      <c r="C630" s="462" t="s">
        <v>251</v>
      </c>
      <c r="D630" s="462" t="s">
        <v>1725</v>
      </c>
      <c r="E630" s="462" t="s">
        <v>1726</v>
      </c>
      <c r="F630" s="462" t="s">
        <v>1727</v>
      </c>
      <c r="G630" s="462" t="s">
        <v>1728</v>
      </c>
      <c r="H630" s="462" t="s">
        <v>1729</v>
      </c>
    </row>
    <row r="631" spans="1:8">
      <c r="A631" s="1228"/>
      <c r="B631" s="463"/>
      <c r="C631" s="463"/>
      <c r="D631" s="463"/>
      <c r="E631" s="463"/>
      <c r="F631" s="463"/>
      <c r="G631" s="463"/>
      <c r="H631" s="463"/>
    </row>
    <row r="632" spans="1:8">
      <c r="A632" s="1228"/>
      <c r="B632" s="464"/>
      <c r="C632" s="464"/>
      <c r="D632" s="464"/>
      <c r="E632" s="464"/>
      <c r="F632" s="464"/>
      <c r="G632" s="464"/>
      <c r="H632" s="464"/>
    </row>
    <row r="633" spans="1:8">
      <c r="A633" s="1228"/>
      <c r="B633" s="463"/>
      <c r="C633" s="463"/>
      <c r="D633" s="463"/>
      <c r="E633" s="463"/>
      <c r="F633" s="463"/>
      <c r="G633" s="463"/>
      <c r="H633" s="463"/>
    </row>
    <row r="634" spans="1:8">
      <c r="A634" s="1228"/>
      <c r="B634" s="464"/>
      <c r="C634" s="464"/>
      <c r="D634" s="464"/>
      <c r="E634" s="464"/>
      <c r="F634" s="464"/>
      <c r="G634" s="464"/>
      <c r="H634" s="464"/>
    </row>
    <row r="635" spans="1:8">
      <c r="A635" s="1228"/>
      <c r="B635" s="463"/>
      <c r="C635" s="463"/>
      <c r="D635" s="463"/>
      <c r="E635" s="463"/>
      <c r="F635" s="463"/>
      <c r="G635" s="463"/>
      <c r="H635" s="463"/>
    </row>
    <row r="636" spans="1:8">
      <c r="A636" s="1228"/>
      <c r="B636" s="464"/>
      <c r="C636" s="464"/>
      <c r="D636" s="464"/>
      <c r="E636" s="464"/>
      <c r="F636" s="464"/>
      <c r="G636" s="464"/>
      <c r="H636" s="464"/>
    </row>
    <row r="637" spans="1:8">
      <c r="A637" s="1228"/>
      <c r="B637" s="463"/>
      <c r="C637" s="463"/>
      <c r="D637" s="463"/>
      <c r="E637" s="463"/>
      <c r="F637" s="463"/>
      <c r="G637" s="463"/>
      <c r="H637" s="463"/>
    </row>
    <row r="638" spans="1:8">
      <c r="A638" s="438"/>
      <c r="B638" s="438"/>
      <c r="C638" s="438"/>
      <c r="D638" s="438"/>
      <c r="E638" s="438"/>
      <c r="F638" s="438"/>
      <c r="G638" s="438"/>
      <c r="H638" s="437"/>
    </row>
    <row r="639" spans="1:8">
      <c r="A639" s="438"/>
      <c r="B639" s="438"/>
      <c r="C639" s="438"/>
      <c r="D639" s="438"/>
      <c r="E639" s="438"/>
      <c r="F639" s="438"/>
      <c r="G639" s="438"/>
      <c r="H639" s="437"/>
    </row>
    <row r="640" spans="1:8">
      <c r="A640" s="453" t="s">
        <v>1413</v>
      </c>
      <c r="B640" s="453"/>
      <c r="C640" s="453"/>
      <c r="D640" s="453"/>
      <c r="E640" s="453"/>
      <c r="F640" s="453"/>
      <c r="G640" s="437"/>
      <c r="H640" s="437"/>
    </row>
    <row r="641" spans="1:8">
      <c r="A641" s="453"/>
      <c r="B641" s="453"/>
      <c r="C641" s="453"/>
      <c r="D641" s="453"/>
      <c r="E641" s="453"/>
      <c r="F641" s="453"/>
      <c r="G641" s="437"/>
      <c r="H641" s="437"/>
    </row>
    <row r="642" spans="1:8">
      <c r="A642" s="1220" t="s">
        <v>1660</v>
      </c>
      <c r="B642" s="1220"/>
      <c r="C642" s="1220"/>
      <c r="D642" s="1220"/>
      <c r="E642" s="1220"/>
      <c r="F642" s="454"/>
      <c r="G642" s="437"/>
      <c r="H642" s="437"/>
    </row>
    <row r="643" spans="1:8">
      <c r="A643" s="455"/>
      <c r="B643" s="455"/>
      <c r="C643" s="455"/>
      <c r="D643" s="455"/>
      <c r="E643" s="455"/>
      <c r="F643" s="455"/>
      <c r="G643" s="437"/>
      <c r="H643" s="437"/>
    </row>
    <row r="644" spans="1:8" ht="24">
      <c r="A644" s="456" t="s">
        <v>1633</v>
      </c>
      <c r="B644" s="457"/>
      <c r="C644" s="179"/>
      <c r="D644" s="179"/>
      <c r="E644" s="179"/>
      <c r="F644" s="179"/>
      <c r="G644" s="437"/>
      <c r="H644" s="437"/>
    </row>
    <row r="645" spans="1:8">
      <c r="A645" s="458" t="s">
        <v>1528</v>
      </c>
      <c r="B645" s="459"/>
      <c r="C645" s="179"/>
      <c r="D645" s="179"/>
      <c r="E645" s="179"/>
      <c r="F645" s="179"/>
      <c r="G645" s="437"/>
      <c r="H645" s="437"/>
    </row>
    <row r="646" spans="1:8">
      <c r="A646" s="456" t="s">
        <v>1661</v>
      </c>
      <c r="B646" s="460"/>
      <c r="C646" s="179"/>
      <c r="D646" s="179"/>
      <c r="E646" s="179"/>
      <c r="F646" s="179"/>
      <c r="G646" s="437"/>
      <c r="H646" s="437"/>
    </row>
    <row r="647" spans="1:8">
      <c r="A647" s="458" t="s">
        <v>1662</v>
      </c>
      <c r="B647" s="461"/>
      <c r="C647" s="179"/>
      <c r="D647" s="179"/>
      <c r="E647" s="179"/>
      <c r="F647" s="179"/>
      <c r="G647" s="437"/>
      <c r="H647" s="437"/>
    </row>
    <row r="648" spans="1:8">
      <c r="A648" s="437"/>
      <c r="B648" s="437"/>
      <c r="C648" s="437"/>
      <c r="D648" s="437"/>
      <c r="E648" s="437"/>
      <c r="F648" s="437"/>
      <c r="G648" s="437"/>
      <c r="H648" s="437"/>
    </row>
    <row r="651" spans="1:8">
      <c r="A651" s="436" t="s">
        <v>1731</v>
      </c>
      <c r="B651" s="436"/>
      <c r="C651" s="436"/>
      <c r="D651" s="436"/>
      <c r="E651" s="436"/>
      <c r="F651" s="436"/>
      <c r="G651" s="436"/>
    </row>
    <row r="652" spans="1:8">
      <c r="A652" s="435" t="s">
        <v>1592</v>
      </c>
      <c r="B652" s="435"/>
      <c r="C652" s="436"/>
      <c r="D652" s="436"/>
      <c r="E652" s="436"/>
      <c r="F652" s="436"/>
      <c r="G652" s="436"/>
    </row>
    <row r="653" spans="1:8">
      <c r="A653" s="435"/>
      <c r="B653" s="435"/>
      <c r="C653" s="436"/>
      <c r="D653" s="436"/>
      <c r="E653" s="436"/>
      <c r="F653" s="436"/>
      <c r="G653" s="436"/>
    </row>
    <row r="654" spans="1:8">
      <c r="A654" s="431" t="s">
        <v>1398</v>
      </c>
      <c r="B654" s="431"/>
      <c r="C654" s="431"/>
      <c r="D654" s="431"/>
      <c r="E654" s="431"/>
      <c r="F654" s="431"/>
      <c r="G654" s="431"/>
    </row>
    <row r="655" spans="1:8">
      <c r="A655" s="431" t="s">
        <v>1690</v>
      </c>
      <c r="B655" s="431"/>
      <c r="C655" s="431"/>
      <c r="D655" s="431"/>
      <c r="E655" s="431"/>
      <c r="F655" s="431"/>
      <c r="G655" s="431"/>
    </row>
    <row r="656" spans="1:8">
      <c r="A656" s="1229"/>
      <c r="B656" s="1229"/>
      <c r="C656" s="1229"/>
      <c r="D656" s="1229"/>
      <c r="E656" s="1229"/>
      <c r="F656" s="1229"/>
      <c r="G656" s="1229"/>
    </row>
    <row r="657" spans="1:7">
      <c r="A657" s="1230" t="s">
        <v>1732</v>
      </c>
      <c r="B657" s="1230"/>
      <c r="C657" s="1230"/>
      <c r="D657" s="1230"/>
      <c r="E657" s="1230"/>
      <c r="F657" s="1230"/>
      <c r="G657" s="1230"/>
    </row>
    <row r="658" spans="1:7">
      <c r="A658" s="1230"/>
      <c r="B658" s="1230"/>
      <c r="C658" s="1230"/>
      <c r="D658" s="1230"/>
      <c r="E658" s="1230"/>
      <c r="F658" s="1230"/>
      <c r="G658" s="1230"/>
    </row>
    <row r="659" spans="1:7">
      <c r="A659" s="437"/>
      <c r="B659" s="437"/>
      <c r="C659" s="437"/>
      <c r="D659" s="437"/>
      <c r="E659" s="437"/>
      <c r="F659" s="437"/>
      <c r="G659" s="437"/>
    </row>
    <row r="660" spans="1:7">
      <c r="A660" s="1219"/>
      <c r="B660" s="1219"/>
      <c r="C660" s="1219"/>
      <c r="D660" s="1219"/>
      <c r="E660" s="1219"/>
      <c r="F660" s="1219"/>
      <c r="G660" s="1219"/>
    </row>
    <row r="661" spans="1:7" ht="24">
      <c r="A661" s="465" t="s">
        <v>1733</v>
      </c>
      <c r="B661" s="466" t="s">
        <v>1734</v>
      </c>
      <c r="C661" s="466" t="s">
        <v>1674</v>
      </c>
      <c r="D661" s="466" t="s">
        <v>1735</v>
      </c>
      <c r="E661" s="466" t="s">
        <v>1736</v>
      </c>
      <c r="F661" s="466" t="s">
        <v>1737</v>
      </c>
      <c r="G661" s="467" t="s">
        <v>1738</v>
      </c>
    </row>
    <row r="662" spans="1:7" ht="96">
      <c r="A662" s="468" t="s">
        <v>1739</v>
      </c>
      <c r="B662" s="469" t="s">
        <v>1740</v>
      </c>
      <c r="C662" s="470"/>
      <c r="D662" s="470"/>
      <c r="E662" s="470"/>
      <c r="F662" s="469" t="s">
        <v>1741</v>
      </c>
      <c r="G662" s="471" t="s">
        <v>1742</v>
      </c>
    </row>
    <row r="663" spans="1:7" ht="96">
      <c r="A663" s="472" t="s">
        <v>1743</v>
      </c>
      <c r="B663" s="473" t="s">
        <v>1744</v>
      </c>
      <c r="C663" s="474"/>
      <c r="D663" s="474"/>
      <c r="E663" s="474"/>
      <c r="F663" s="473" t="s">
        <v>1741</v>
      </c>
      <c r="G663" s="475" t="s">
        <v>1742</v>
      </c>
    </row>
    <row r="664" spans="1:7" ht="96">
      <c r="A664" s="468" t="s">
        <v>1745</v>
      </c>
      <c r="B664" s="469" t="s">
        <v>1746</v>
      </c>
      <c r="C664" s="470"/>
      <c r="D664" s="470"/>
      <c r="E664" s="470"/>
      <c r="F664" s="469" t="s">
        <v>1741</v>
      </c>
      <c r="G664" s="471" t="s">
        <v>1742</v>
      </c>
    </row>
    <row r="665" spans="1:7">
      <c r="A665" s="472"/>
      <c r="B665" s="474"/>
      <c r="C665" s="474"/>
      <c r="D665" s="474"/>
      <c r="E665" s="474"/>
      <c r="F665" s="474"/>
      <c r="G665" s="476"/>
    </row>
    <row r="666" spans="1:7">
      <c r="A666" s="468"/>
      <c r="B666" s="470"/>
      <c r="C666" s="470"/>
      <c r="D666" s="470"/>
      <c r="E666" s="470"/>
      <c r="F666" s="470"/>
      <c r="G666" s="477"/>
    </row>
    <row r="667" spans="1:7">
      <c r="A667" s="478"/>
      <c r="B667" s="479"/>
      <c r="C667" s="479"/>
      <c r="D667" s="479"/>
      <c r="E667" s="479"/>
      <c r="F667" s="479"/>
      <c r="G667" s="480"/>
    </row>
    <row r="668" spans="1:7">
      <c r="A668" s="452"/>
      <c r="B668" s="452"/>
      <c r="C668" s="452"/>
      <c r="D668" s="452"/>
      <c r="E668" s="452"/>
      <c r="F668" s="452"/>
      <c r="G668" s="452"/>
    </row>
    <row r="669" spans="1:7">
      <c r="A669" s="453" t="s">
        <v>1413</v>
      </c>
      <c r="B669" s="453"/>
      <c r="C669" s="453"/>
      <c r="D669" s="453"/>
      <c r="E669" s="453"/>
      <c r="F669" s="453"/>
      <c r="G669" s="437"/>
    </row>
    <row r="670" spans="1:7">
      <c r="A670" s="453"/>
      <c r="B670" s="453"/>
      <c r="C670" s="453"/>
      <c r="D670" s="453"/>
      <c r="E670" s="453"/>
      <c r="F670" s="453"/>
      <c r="G670" s="437"/>
    </row>
    <row r="671" spans="1:7">
      <c r="A671" s="1220" t="s">
        <v>1660</v>
      </c>
      <c r="B671" s="1220"/>
      <c r="C671" s="1220"/>
      <c r="D671" s="1220"/>
      <c r="E671" s="1220"/>
      <c r="F671" s="1220"/>
      <c r="G671" s="437"/>
    </row>
    <row r="672" spans="1:7">
      <c r="A672" s="455"/>
      <c r="B672" s="455"/>
      <c r="C672" s="455"/>
      <c r="D672" s="455"/>
      <c r="E672" s="455"/>
      <c r="F672" s="455"/>
      <c r="G672" s="437"/>
    </row>
    <row r="673" spans="1:13" ht="24">
      <c r="A673" s="456" t="s">
        <v>1633</v>
      </c>
      <c r="B673" s="1221"/>
      <c r="C673" s="1222"/>
      <c r="D673" s="179"/>
      <c r="E673" s="179"/>
      <c r="F673" s="179"/>
      <c r="G673" s="437"/>
    </row>
    <row r="674" spans="1:13">
      <c r="A674" s="458" t="s">
        <v>1528</v>
      </c>
      <c r="B674" s="1223"/>
      <c r="C674" s="1224"/>
      <c r="D674" s="179"/>
      <c r="E674" s="179"/>
      <c r="F674" s="179"/>
      <c r="G674" s="437"/>
    </row>
    <row r="675" spans="1:13">
      <c r="A675" s="456" t="s">
        <v>1661</v>
      </c>
      <c r="B675" s="1221"/>
      <c r="C675" s="1222"/>
      <c r="D675" s="179"/>
      <c r="E675" s="179"/>
      <c r="F675" s="179"/>
      <c r="G675" s="437"/>
    </row>
    <row r="676" spans="1:13">
      <c r="A676" s="458" t="s">
        <v>1662</v>
      </c>
      <c r="B676" s="458"/>
      <c r="C676" s="461"/>
      <c r="D676" s="179"/>
      <c r="E676" s="179"/>
      <c r="F676" s="179"/>
      <c r="G676" s="437"/>
    </row>
    <row r="680" spans="1:13" s="482" customFormat="1" ht="10.199999999999999">
      <c r="A680" s="481" t="s">
        <v>1747</v>
      </c>
      <c r="B680" s="481"/>
      <c r="C680" s="411"/>
      <c r="D680" s="411"/>
      <c r="E680" s="411"/>
      <c r="F680" s="411"/>
      <c r="G680" s="411"/>
      <c r="H680" s="411"/>
      <c r="I680" s="411"/>
      <c r="J680" s="411"/>
      <c r="K680" s="372"/>
      <c r="L680" s="372"/>
      <c r="M680" s="372"/>
    </row>
    <row r="681" spans="1:13" s="482" customFormat="1" ht="10.199999999999999">
      <c r="A681" s="481"/>
      <c r="B681" s="481"/>
      <c r="C681" s="411"/>
      <c r="D681" s="411"/>
      <c r="E681" s="411"/>
      <c r="F681" s="411"/>
      <c r="G681" s="411"/>
      <c r="H681" s="411"/>
      <c r="I681" s="411"/>
      <c r="J681" s="411"/>
      <c r="K681" s="372"/>
      <c r="L681" s="372"/>
      <c r="M681" s="372"/>
    </row>
    <row r="682" spans="1:13" s="482" customFormat="1" ht="10.199999999999999">
      <c r="A682" s="411" t="s">
        <v>1592</v>
      </c>
      <c r="B682" s="411"/>
      <c r="C682" s="388"/>
      <c r="D682" s="388"/>
      <c r="E682" s="388"/>
      <c r="F682" s="388"/>
      <c r="G682" s="388"/>
      <c r="H682" s="388"/>
      <c r="I682" s="388"/>
      <c r="J682" s="388"/>
      <c r="K682" s="372"/>
      <c r="L682" s="372"/>
      <c r="M682" s="372"/>
    </row>
    <row r="683" spans="1:13" s="482" customFormat="1" ht="10.199999999999999">
      <c r="A683" s="372"/>
      <c r="B683" s="372"/>
      <c r="C683" s="372"/>
      <c r="D683" s="372"/>
      <c r="E683" s="372"/>
      <c r="F683" s="372"/>
      <c r="G683" s="372"/>
      <c r="H683" s="372"/>
      <c r="I683" s="372"/>
      <c r="J683" s="372"/>
      <c r="K683" s="372"/>
      <c r="L683" s="372"/>
      <c r="M683" s="372"/>
    </row>
    <row r="684" spans="1:13" s="482" customFormat="1" ht="12">
      <c r="A684" s="431"/>
      <c r="B684" s="412"/>
      <c r="C684" s="412"/>
      <c r="D684" s="412"/>
      <c r="E684" s="412"/>
      <c r="F684" s="412"/>
      <c r="G684" s="412"/>
      <c r="H684" s="412"/>
      <c r="I684" s="412"/>
      <c r="J684" s="412"/>
      <c r="K684" s="372"/>
      <c r="L684" s="372"/>
      <c r="M684" s="372"/>
    </row>
    <row r="685" spans="1:13" s="482" customFormat="1" ht="10.199999999999999">
      <c r="A685" s="412" t="s">
        <v>1690</v>
      </c>
      <c r="B685" s="412"/>
      <c r="C685" s="413"/>
      <c r="D685" s="413"/>
      <c r="E685" s="413"/>
      <c r="F685" s="413"/>
      <c r="G685" s="413"/>
      <c r="H685" s="413"/>
      <c r="I685" s="413"/>
      <c r="J685" s="413"/>
      <c r="K685" s="372"/>
      <c r="L685" s="372"/>
      <c r="M685" s="372"/>
    </row>
    <row r="686" spans="1:13" s="483" customFormat="1" ht="10.199999999999999">
      <c r="A686" s="372"/>
      <c r="B686" s="372"/>
      <c r="C686" s="372"/>
      <c r="D686" s="372"/>
      <c r="E686" s="372"/>
      <c r="F686" s="372"/>
      <c r="G686" s="372"/>
      <c r="H686" s="372"/>
      <c r="I686" s="372"/>
      <c r="J686" s="372"/>
      <c r="K686" s="372"/>
      <c r="L686" s="372"/>
      <c r="M686" s="372"/>
    </row>
    <row r="687" spans="1:13" s="483" customFormat="1" ht="40.799999999999997">
      <c r="A687" s="1225" t="s">
        <v>1748</v>
      </c>
      <c r="B687" s="1217" t="s">
        <v>1749</v>
      </c>
      <c r="C687" s="1217" t="s">
        <v>1750</v>
      </c>
      <c r="D687" s="1217" t="s">
        <v>1751</v>
      </c>
      <c r="E687" s="1217" t="s">
        <v>1752</v>
      </c>
      <c r="F687" s="1217" t="s">
        <v>1753</v>
      </c>
      <c r="G687" s="1217" t="s">
        <v>1754</v>
      </c>
      <c r="H687" s="1217" t="s">
        <v>1755</v>
      </c>
      <c r="I687" s="484" t="s">
        <v>1756</v>
      </c>
      <c r="J687" s="371" t="s">
        <v>1757</v>
      </c>
      <c r="K687" s="372"/>
      <c r="L687" s="372"/>
      <c r="M687" s="372"/>
    </row>
    <row r="688" spans="1:13" s="483" customFormat="1" ht="51">
      <c r="A688" s="1226"/>
      <c r="B688" s="1218"/>
      <c r="C688" s="1218"/>
      <c r="D688" s="1218"/>
      <c r="E688" s="1218"/>
      <c r="F688" s="1218"/>
      <c r="G688" s="1218"/>
      <c r="H688" s="1218"/>
      <c r="I688" s="485" t="s">
        <v>1758</v>
      </c>
      <c r="J688" s="486" t="s">
        <v>1759</v>
      </c>
      <c r="K688" s="372"/>
      <c r="L688" s="372"/>
      <c r="M688" s="372"/>
    </row>
    <row r="689" spans="1:13" s="483" customFormat="1" ht="10.199999999999999">
      <c r="A689" s="375"/>
      <c r="B689" s="376"/>
      <c r="C689" s="376"/>
      <c r="D689" s="487"/>
      <c r="E689" s="487"/>
      <c r="F689" s="487"/>
      <c r="G689" s="487"/>
      <c r="H689" s="487"/>
      <c r="I689" s="488"/>
      <c r="J689" s="489"/>
      <c r="K689" s="372"/>
      <c r="L689" s="372"/>
      <c r="M689" s="372"/>
    </row>
    <row r="690" spans="1:13" s="483" customFormat="1" ht="10.199999999999999">
      <c r="A690" s="379"/>
      <c r="B690" s="380"/>
      <c r="C690" s="380"/>
      <c r="D690" s="490"/>
      <c r="E690" s="490"/>
      <c r="F690" s="490"/>
      <c r="G690" s="490"/>
      <c r="H690" s="490"/>
      <c r="I690" s="491"/>
      <c r="J690" s="492"/>
      <c r="K690" s="372"/>
      <c r="L690" s="372"/>
      <c r="M690" s="372"/>
    </row>
    <row r="691" spans="1:13" s="483" customFormat="1" ht="10.199999999999999">
      <c r="A691" s="375"/>
      <c r="B691" s="376"/>
      <c r="C691" s="376"/>
      <c r="D691" s="487"/>
      <c r="E691" s="487"/>
      <c r="F691" s="487"/>
      <c r="G691" s="487"/>
      <c r="H691" s="487"/>
      <c r="I691" s="488"/>
      <c r="J691" s="489"/>
      <c r="K691" s="372"/>
      <c r="L691" s="372"/>
      <c r="M691" s="372"/>
    </row>
    <row r="692" spans="1:13" s="483" customFormat="1" ht="10.199999999999999">
      <c r="A692" s="379"/>
      <c r="B692" s="380"/>
      <c r="C692" s="380"/>
      <c r="D692" s="490"/>
      <c r="E692" s="490"/>
      <c r="F692" s="490"/>
      <c r="G692" s="490"/>
      <c r="H692" s="490"/>
      <c r="I692" s="491"/>
      <c r="J692" s="492"/>
      <c r="K692" s="372"/>
      <c r="L692" s="372"/>
      <c r="M692" s="372"/>
    </row>
    <row r="693" spans="1:13" s="483" customFormat="1" ht="10.199999999999999">
      <c r="A693" s="375"/>
      <c r="B693" s="376"/>
      <c r="C693" s="376"/>
      <c r="D693" s="487"/>
      <c r="E693" s="487"/>
      <c r="F693" s="487"/>
      <c r="G693" s="487"/>
      <c r="H693" s="487"/>
      <c r="I693" s="488"/>
      <c r="J693" s="489"/>
      <c r="K693" s="372"/>
      <c r="L693" s="372"/>
      <c r="M693" s="372"/>
    </row>
    <row r="694" spans="1:13" s="483" customFormat="1" ht="10.199999999999999">
      <c r="A694" s="379"/>
      <c r="B694" s="380"/>
      <c r="C694" s="380"/>
      <c r="D694" s="490"/>
      <c r="E694" s="490"/>
      <c r="F694" s="490"/>
      <c r="G694" s="490"/>
      <c r="H694" s="490"/>
      <c r="I694" s="491"/>
      <c r="J694" s="492"/>
      <c r="K694" s="372"/>
      <c r="L694" s="372"/>
      <c r="M694" s="372"/>
    </row>
    <row r="695" spans="1:13" s="483" customFormat="1" ht="10.199999999999999">
      <c r="A695" s="375"/>
      <c r="B695" s="376"/>
      <c r="C695" s="376"/>
      <c r="D695" s="487"/>
      <c r="E695" s="487"/>
      <c r="F695" s="487"/>
      <c r="G695" s="487"/>
      <c r="H695" s="487"/>
      <c r="I695" s="488"/>
      <c r="J695" s="489"/>
      <c r="K695" s="372"/>
      <c r="L695" s="372"/>
      <c r="M695" s="372"/>
    </row>
    <row r="696" spans="1:13" s="483" customFormat="1" ht="10.199999999999999">
      <c r="A696" s="379"/>
      <c r="B696" s="380"/>
      <c r="C696" s="380"/>
      <c r="D696" s="490"/>
      <c r="E696" s="490"/>
      <c r="F696" s="490"/>
      <c r="G696" s="490"/>
      <c r="H696" s="490"/>
      <c r="I696" s="491"/>
      <c r="J696" s="492"/>
      <c r="K696" s="372"/>
      <c r="L696" s="372"/>
      <c r="M696" s="372"/>
    </row>
    <row r="697" spans="1:13" s="483" customFormat="1" ht="10.199999999999999">
      <c r="A697" s="375"/>
      <c r="B697" s="376"/>
      <c r="C697" s="376"/>
      <c r="D697" s="487"/>
      <c r="E697" s="487"/>
      <c r="F697" s="487"/>
      <c r="G697" s="487"/>
      <c r="H697" s="487"/>
      <c r="I697" s="488"/>
      <c r="J697" s="489"/>
      <c r="K697" s="372"/>
      <c r="L697" s="372"/>
      <c r="M697" s="372"/>
    </row>
    <row r="698" spans="1:13" s="483" customFormat="1" ht="10.199999999999999">
      <c r="A698" s="397" t="s">
        <v>1546</v>
      </c>
      <c r="B698" s="398"/>
      <c r="C698" s="398"/>
      <c r="D698" s="398"/>
      <c r="E698" s="398"/>
      <c r="F698" s="398"/>
      <c r="G698" s="398"/>
      <c r="H698" s="398"/>
      <c r="I698" s="398"/>
      <c r="J698" s="493"/>
      <c r="K698" s="372"/>
      <c r="L698" s="372"/>
      <c r="M698" s="372"/>
    </row>
    <row r="699" spans="1:13" s="483" customFormat="1" ht="10.199999999999999">
      <c r="A699" s="372"/>
      <c r="B699" s="372"/>
      <c r="C699" s="494"/>
      <c r="D699" s="372"/>
      <c r="E699" s="372"/>
      <c r="F699" s="372"/>
      <c r="G699" s="372"/>
      <c r="H699" s="372"/>
      <c r="I699" s="372"/>
      <c r="J699" s="372"/>
      <c r="K699" s="372"/>
      <c r="L699" s="372"/>
      <c r="M699" s="372"/>
    </row>
    <row r="700" spans="1:13" s="483" customFormat="1" ht="10.199999999999999">
      <c r="A700" s="402" t="s">
        <v>1413</v>
      </c>
      <c r="B700" s="402"/>
      <c r="C700" s="402"/>
      <c r="D700" s="402"/>
      <c r="E700" s="402"/>
      <c r="F700" s="402"/>
      <c r="G700" s="402"/>
      <c r="H700" s="402"/>
      <c r="I700" s="372"/>
      <c r="J700" s="372"/>
      <c r="K700" s="372"/>
      <c r="L700" s="372"/>
      <c r="M700" s="372"/>
    </row>
    <row r="701" spans="1:13" s="483" customFormat="1" ht="10.199999999999999">
      <c r="A701" s="402"/>
      <c r="B701" s="402"/>
      <c r="C701" s="402"/>
      <c r="D701" s="402"/>
      <c r="E701" s="402"/>
      <c r="F701" s="402"/>
      <c r="G701" s="402"/>
      <c r="H701" s="402"/>
      <c r="I701" s="372"/>
      <c r="J701" s="372"/>
      <c r="K701" s="372"/>
      <c r="L701" s="372"/>
      <c r="M701" s="372"/>
    </row>
    <row r="702" spans="1:13" s="483" customFormat="1" ht="10.199999999999999">
      <c r="A702" s="1177" t="s">
        <v>1660</v>
      </c>
      <c r="B702" s="1177"/>
      <c r="C702" s="1177"/>
      <c r="D702" s="1177"/>
      <c r="E702" s="1177"/>
      <c r="F702" s="1177"/>
      <c r="G702" s="1177"/>
      <c r="H702" s="403"/>
      <c r="I702" s="372"/>
      <c r="J702" s="372"/>
      <c r="K702" s="372"/>
      <c r="L702" s="372"/>
      <c r="M702" s="372"/>
    </row>
    <row r="703" spans="1:13" s="483" customFormat="1" ht="10.199999999999999">
      <c r="A703" s="404"/>
      <c r="B703" s="404"/>
      <c r="C703" s="404"/>
      <c r="D703" s="404"/>
      <c r="E703" s="404"/>
      <c r="F703" s="404"/>
      <c r="G703" s="404"/>
      <c r="H703" s="404"/>
      <c r="I703" s="372"/>
      <c r="J703" s="372"/>
      <c r="K703" s="372"/>
      <c r="L703" s="372"/>
      <c r="M703" s="372"/>
    </row>
    <row r="704" spans="1:13" s="483" customFormat="1" ht="20.399999999999999">
      <c r="A704" s="405" t="s">
        <v>1633</v>
      </c>
      <c r="B704" s="405"/>
      <c r="C704" s="406"/>
      <c r="D704" s="387"/>
      <c r="E704" s="387"/>
      <c r="F704" s="387"/>
      <c r="G704" s="387"/>
      <c r="H704" s="387"/>
      <c r="I704" s="372"/>
      <c r="J704" s="372"/>
      <c r="K704" s="372"/>
      <c r="L704" s="372"/>
      <c r="M704" s="372"/>
    </row>
    <row r="705" spans="1:13" s="483" customFormat="1" ht="10.199999999999999">
      <c r="A705" s="407" t="s">
        <v>1528</v>
      </c>
      <c r="B705" s="407"/>
      <c r="C705" s="408"/>
      <c r="D705" s="387"/>
      <c r="E705" s="387"/>
      <c r="F705" s="387"/>
      <c r="G705" s="387"/>
      <c r="H705" s="387"/>
      <c r="I705" s="372"/>
      <c r="J705" s="372"/>
      <c r="K705" s="372"/>
      <c r="L705" s="372"/>
      <c r="M705" s="372"/>
    </row>
    <row r="706" spans="1:13" s="483" customFormat="1" ht="10.199999999999999">
      <c r="A706" s="405" t="s">
        <v>1661</v>
      </c>
      <c r="B706" s="405"/>
      <c r="C706" s="409"/>
      <c r="D706" s="387"/>
      <c r="E706" s="387"/>
      <c r="F706" s="387"/>
      <c r="G706" s="387"/>
      <c r="H706" s="387"/>
      <c r="I706" s="372"/>
      <c r="J706" s="372"/>
      <c r="K706" s="372"/>
      <c r="L706" s="372"/>
      <c r="M706" s="372"/>
    </row>
    <row r="707" spans="1:13" s="483" customFormat="1" ht="10.199999999999999">
      <c r="A707" s="407" t="s">
        <v>1662</v>
      </c>
      <c r="B707" s="407"/>
      <c r="C707" s="410"/>
      <c r="D707" s="387"/>
      <c r="E707" s="387"/>
      <c r="F707" s="387"/>
      <c r="G707" s="387"/>
      <c r="H707" s="387"/>
      <c r="I707" s="372"/>
      <c r="J707" s="372"/>
      <c r="K707" s="372"/>
      <c r="L707" s="372"/>
      <c r="M707" s="372"/>
    </row>
    <row r="710" spans="1:13">
      <c r="A710" s="481" t="s">
        <v>1760</v>
      </c>
    </row>
    <row r="711" spans="1:13" s="496" customFormat="1" ht="10.199999999999999">
      <c r="A711" s="1196"/>
      <c r="B711" s="1196"/>
      <c r="C711" s="495"/>
      <c r="D711" s="495"/>
      <c r="E711" s="495"/>
      <c r="F711" s="495"/>
      <c r="G711" s="495"/>
    </row>
    <row r="712" spans="1:13" s="496" customFormat="1" ht="10.199999999999999">
      <c r="A712" s="495" t="s">
        <v>1592</v>
      </c>
      <c r="B712" s="495"/>
    </row>
    <row r="713" spans="1:13" s="496" customFormat="1" ht="10.199999999999999"/>
    <row r="714" spans="1:13" s="496" customFormat="1" ht="10.199999999999999">
      <c r="A714" s="1183" t="s">
        <v>1761</v>
      </c>
      <c r="B714" s="1183"/>
      <c r="C714" s="1183"/>
      <c r="D714" s="1183"/>
      <c r="E714" s="1183"/>
      <c r="F714" s="1183"/>
      <c r="G714" s="1183"/>
      <c r="H714" s="1183"/>
    </row>
    <row r="715" spans="1:13" s="496" customFormat="1" ht="10.199999999999999">
      <c r="A715" s="1183"/>
      <c r="B715" s="1183"/>
      <c r="C715" s="1183"/>
      <c r="D715" s="1183"/>
      <c r="E715" s="1183"/>
      <c r="F715" s="1183"/>
      <c r="G715" s="1183"/>
      <c r="H715" s="1183"/>
    </row>
    <row r="716" spans="1:13" s="496" customFormat="1" ht="10.199999999999999"/>
    <row r="717" spans="1:13" s="496" customFormat="1" ht="10.199999999999999">
      <c r="B717" s="481"/>
    </row>
    <row r="718" spans="1:13" s="496" customFormat="1" ht="10.199999999999999">
      <c r="A718" s="1213" t="s">
        <v>1762</v>
      </c>
      <c r="B718" s="1215" t="s">
        <v>1763</v>
      </c>
      <c r="C718" s="1215" t="s">
        <v>1764</v>
      </c>
      <c r="D718" s="1215" t="s">
        <v>1765</v>
      </c>
      <c r="E718" s="1215" t="s">
        <v>1766</v>
      </c>
      <c r="F718" s="1215"/>
      <c r="G718" s="1215" t="s">
        <v>1767</v>
      </c>
      <c r="H718" s="1211" t="s">
        <v>1768</v>
      </c>
    </row>
    <row r="719" spans="1:13" s="496" customFormat="1" ht="20.399999999999999">
      <c r="A719" s="1214"/>
      <c r="B719" s="1216"/>
      <c r="C719" s="1216"/>
      <c r="D719" s="1216"/>
      <c r="E719" s="498" t="s">
        <v>1769</v>
      </c>
      <c r="F719" s="498" t="s">
        <v>1770</v>
      </c>
      <c r="G719" s="1216"/>
      <c r="H719" s="1212"/>
    </row>
    <row r="720" spans="1:13" s="496" customFormat="1" ht="10.199999999999999">
      <c r="A720" s="500"/>
      <c r="B720" s="501"/>
      <c r="C720" s="502"/>
      <c r="D720" s="502"/>
      <c r="E720" s="502"/>
      <c r="F720" s="501"/>
      <c r="G720" s="503"/>
      <c r="H720" s="504"/>
    </row>
    <row r="721" spans="1:8" s="496" customFormat="1" ht="10.199999999999999">
      <c r="A721" s="505"/>
      <c r="B721" s="506"/>
      <c r="C721" s="507"/>
      <c r="D721" s="507"/>
      <c r="E721" s="507"/>
      <c r="F721" s="506"/>
      <c r="G721" s="508"/>
      <c r="H721" s="509"/>
    </row>
    <row r="722" spans="1:8" s="496" customFormat="1" ht="10.199999999999999">
      <c r="A722" s="500"/>
      <c r="B722" s="501"/>
      <c r="C722" s="502"/>
      <c r="D722" s="502"/>
      <c r="E722" s="502"/>
      <c r="F722" s="501"/>
      <c r="G722" s="503"/>
      <c r="H722" s="504"/>
    </row>
    <row r="723" spans="1:8" s="496" customFormat="1" ht="10.199999999999999">
      <c r="A723" s="505"/>
      <c r="B723" s="506"/>
      <c r="C723" s="507"/>
      <c r="D723" s="507"/>
      <c r="E723" s="507"/>
      <c r="F723" s="506"/>
      <c r="G723" s="508"/>
      <c r="H723" s="509"/>
    </row>
    <row r="724" spans="1:8" s="496" customFormat="1" ht="10.199999999999999">
      <c r="A724" s="500"/>
      <c r="B724" s="501"/>
      <c r="C724" s="502"/>
      <c r="D724" s="502"/>
      <c r="E724" s="502"/>
      <c r="F724" s="501"/>
      <c r="G724" s="503"/>
      <c r="H724" s="504"/>
    </row>
    <row r="725" spans="1:8" s="496" customFormat="1" ht="10.199999999999999">
      <c r="A725" s="505"/>
      <c r="B725" s="506"/>
      <c r="C725" s="507"/>
      <c r="D725" s="507"/>
      <c r="E725" s="507"/>
      <c r="F725" s="506"/>
      <c r="G725" s="508"/>
      <c r="H725" s="509"/>
    </row>
    <row r="726" spans="1:8" s="496" customFormat="1" ht="10.199999999999999">
      <c r="A726" s="500"/>
      <c r="B726" s="501"/>
      <c r="C726" s="502"/>
      <c r="D726" s="502"/>
      <c r="E726" s="502"/>
      <c r="F726" s="501"/>
      <c r="G726" s="503"/>
      <c r="H726" s="504"/>
    </row>
    <row r="727" spans="1:8" s="496" customFormat="1" ht="10.199999999999999">
      <c r="A727" s="505"/>
      <c r="B727" s="506"/>
      <c r="C727" s="507"/>
      <c r="D727" s="507"/>
      <c r="E727" s="507"/>
      <c r="F727" s="506"/>
      <c r="G727" s="508"/>
      <c r="H727" s="509"/>
    </row>
    <row r="728" spans="1:8" s="496" customFormat="1" ht="10.199999999999999">
      <c r="A728" s="500"/>
      <c r="B728" s="501"/>
      <c r="C728" s="502"/>
      <c r="D728" s="502"/>
      <c r="E728" s="502"/>
      <c r="F728" s="501"/>
      <c r="G728" s="503"/>
      <c r="H728" s="504"/>
    </row>
    <row r="729" spans="1:8" s="496" customFormat="1" ht="10.199999999999999">
      <c r="A729" s="505"/>
      <c r="B729" s="506"/>
      <c r="C729" s="507"/>
      <c r="D729" s="507"/>
      <c r="E729" s="507"/>
      <c r="F729" s="506"/>
      <c r="G729" s="508"/>
      <c r="H729" s="509"/>
    </row>
    <row r="730" spans="1:8" s="496" customFormat="1" ht="10.199999999999999">
      <c r="A730" s="500"/>
      <c r="B730" s="501"/>
      <c r="C730" s="502"/>
      <c r="D730" s="502"/>
      <c r="E730" s="502"/>
      <c r="F730" s="501"/>
      <c r="G730" s="503"/>
      <c r="H730" s="504"/>
    </row>
    <row r="731" spans="1:8" s="496" customFormat="1" ht="10.199999999999999">
      <c r="A731" s="510"/>
      <c r="B731" s="511" t="s">
        <v>1546</v>
      </c>
      <c r="C731" s="511"/>
      <c r="D731" s="511"/>
      <c r="E731" s="511"/>
      <c r="F731" s="511"/>
      <c r="G731" s="512">
        <f>SUM(G720:G730)</f>
        <v>0</v>
      </c>
      <c r="H731" s="513"/>
    </row>
    <row r="732" spans="1:8" s="496" customFormat="1" ht="10.199999999999999">
      <c r="B732" s="514" t="s">
        <v>1771</v>
      </c>
    </row>
    <row r="733" spans="1:8" s="496" customFormat="1" ht="10.199999999999999"/>
    <row r="734" spans="1:8" s="496" customFormat="1" ht="10.199999999999999">
      <c r="A734" s="402" t="s">
        <v>1413</v>
      </c>
      <c r="B734" s="402"/>
      <c r="C734" s="402"/>
      <c r="D734" s="402"/>
      <c r="E734" s="402"/>
      <c r="F734" s="402"/>
      <c r="G734" s="402"/>
    </row>
    <row r="735" spans="1:8" s="496" customFormat="1" ht="10.199999999999999">
      <c r="A735" s="402"/>
      <c r="B735" s="402"/>
      <c r="C735" s="402"/>
      <c r="D735" s="402"/>
      <c r="E735" s="402"/>
      <c r="F735" s="402"/>
      <c r="G735" s="402"/>
    </row>
    <row r="736" spans="1:8" s="496" customFormat="1" ht="10.199999999999999">
      <c r="A736" s="404" t="s">
        <v>1414</v>
      </c>
      <c r="B736" s="404"/>
      <c r="C736" s="404"/>
      <c r="D736" s="404"/>
      <c r="E736" s="404"/>
      <c r="F736" s="404"/>
      <c r="G736" s="404"/>
    </row>
    <row r="737" spans="1:7" s="496" customFormat="1" ht="10.199999999999999">
      <c r="A737" s="404"/>
      <c r="B737" s="404"/>
      <c r="C737" s="404"/>
      <c r="D737" s="404"/>
      <c r="E737" s="404"/>
      <c r="F737" s="404"/>
      <c r="G737" s="404"/>
    </row>
    <row r="738" spans="1:7" s="496" customFormat="1" ht="10.199999999999999">
      <c r="A738" s="404"/>
      <c r="B738" s="404"/>
      <c r="C738" s="404"/>
      <c r="D738" s="404"/>
      <c r="E738" s="404"/>
      <c r="F738" s="404"/>
      <c r="G738" s="404"/>
    </row>
    <row r="739" spans="1:7" s="496" customFormat="1" ht="10.8" thickBot="1">
      <c r="A739" s="515" t="s">
        <v>1633</v>
      </c>
      <c r="B739" s="516"/>
      <c r="C739" s="404"/>
      <c r="D739" s="404"/>
      <c r="E739" s="404"/>
      <c r="F739" s="404"/>
      <c r="G739" s="404"/>
    </row>
    <row r="740" spans="1:7" s="496" customFormat="1" ht="10.199999999999999">
      <c r="A740" s="517"/>
      <c r="B740" s="516"/>
      <c r="C740" s="404"/>
      <c r="D740" s="404"/>
      <c r="E740" s="404"/>
      <c r="F740" s="404"/>
      <c r="G740" s="404"/>
    </row>
    <row r="741" spans="1:7" s="496" customFormat="1" ht="10.199999999999999">
      <c r="A741" s="404"/>
      <c r="B741" s="516"/>
      <c r="C741" s="404"/>
      <c r="D741" s="404"/>
      <c r="E741" s="404"/>
      <c r="F741" s="404"/>
      <c r="G741" s="404"/>
    </row>
    <row r="742" spans="1:7" s="496" customFormat="1" ht="10.8" thickBot="1">
      <c r="A742" s="515" t="s">
        <v>1528</v>
      </c>
      <c r="B742" s="516"/>
      <c r="C742" s="404"/>
      <c r="D742" s="404"/>
      <c r="E742" s="404"/>
      <c r="F742" s="404"/>
      <c r="G742" s="404"/>
    </row>
    <row r="743" spans="1:7" s="496" customFormat="1" ht="10.199999999999999">
      <c r="A743" s="404"/>
      <c r="B743" s="404"/>
      <c r="C743" s="404"/>
      <c r="D743" s="404"/>
      <c r="E743" s="404"/>
      <c r="F743" s="404"/>
      <c r="G743" s="404"/>
    </row>
    <row r="744" spans="1:7" s="496" customFormat="1" ht="10.199999999999999"/>
    <row r="745" spans="1:7" s="496" customFormat="1" ht="10.8" thickBot="1">
      <c r="A745" s="515" t="s">
        <v>1417</v>
      </c>
    </row>
    <row r="746" spans="1:7" s="496" customFormat="1" ht="10.199999999999999"/>
    <row r="748" spans="1:7">
      <c r="A748" s="481" t="s">
        <v>1772</v>
      </c>
    </row>
    <row r="749" spans="1:7" s="387" customFormat="1" ht="10.199999999999999">
      <c r="A749" s="481"/>
      <c r="B749" s="495"/>
      <c r="C749" s="495"/>
      <c r="D749" s="495"/>
      <c r="E749" s="495"/>
    </row>
    <row r="750" spans="1:7" s="387" customFormat="1" ht="10.199999999999999">
      <c r="A750" s="495" t="s">
        <v>1592</v>
      </c>
      <c r="B750" s="496"/>
      <c r="C750" s="496"/>
      <c r="D750" s="496"/>
      <c r="E750" s="496"/>
    </row>
    <row r="751" spans="1:7" s="387" customFormat="1" ht="10.199999999999999">
      <c r="A751" s="495"/>
      <c r="B751" s="496"/>
      <c r="C751" s="496"/>
      <c r="D751" s="496"/>
      <c r="E751" s="496"/>
    </row>
    <row r="752" spans="1:7" s="387" customFormat="1" ht="10.199999999999999">
      <c r="A752" s="1183" t="s">
        <v>1773</v>
      </c>
      <c r="B752" s="1183"/>
      <c r="C752" s="1183"/>
      <c r="D752" s="1183"/>
      <c r="E752" s="1183"/>
      <c r="F752" s="1183"/>
    </row>
    <row r="753" spans="1:6" s="387" customFormat="1" ht="10.199999999999999">
      <c r="A753" s="1183"/>
      <c r="B753" s="1183"/>
      <c r="C753" s="1183"/>
      <c r="D753" s="1183"/>
      <c r="E753" s="1183"/>
      <c r="F753" s="1183"/>
    </row>
    <row r="754" spans="1:6" s="387" customFormat="1" ht="10.199999999999999">
      <c r="A754" s="518"/>
    </row>
    <row r="755" spans="1:6" s="387" customFormat="1" ht="10.199999999999999">
      <c r="A755" s="1213" t="s">
        <v>1774</v>
      </c>
      <c r="B755" s="1215" t="s">
        <v>1775</v>
      </c>
      <c r="C755" s="1215" t="s">
        <v>1776</v>
      </c>
      <c r="D755" s="1215"/>
      <c r="E755" s="1215"/>
      <c r="F755" s="1211" t="s">
        <v>1777</v>
      </c>
    </row>
    <row r="756" spans="1:6" s="387" customFormat="1" ht="71.400000000000006">
      <c r="A756" s="1214"/>
      <c r="B756" s="1216"/>
      <c r="C756" s="498" t="s">
        <v>1778</v>
      </c>
      <c r="D756" s="498" t="s">
        <v>1779</v>
      </c>
      <c r="E756" s="498" t="s">
        <v>1780</v>
      </c>
      <c r="F756" s="1212"/>
    </row>
    <row r="757" spans="1:6" s="387" customFormat="1" ht="10.199999999999999">
      <c r="A757" s="519"/>
      <c r="B757" s="520"/>
      <c r="C757" s="503"/>
      <c r="D757" s="503"/>
      <c r="E757" s="503"/>
      <c r="F757" s="521"/>
    </row>
    <row r="758" spans="1:6" s="387" customFormat="1" ht="10.199999999999999">
      <c r="A758" s="522"/>
      <c r="B758" s="523"/>
      <c r="C758" s="508"/>
      <c r="D758" s="508"/>
      <c r="E758" s="508"/>
      <c r="F758" s="524"/>
    </row>
    <row r="759" spans="1:6" s="387" customFormat="1" ht="10.199999999999999">
      <c r="A759" s="519"/>
      <c r="B759" s="520"/>
      <c r="C759" s="503"/>
      <c r="D759" s="503"/>
      <c r="E759" s="503"/>
      <c r="F759" s="525"/>
    </row>
    <row r="760" spans="1:6" s="387" customFormat="1" ht="10.199999999999999">
      <c r="A760" s="522"/>
      <c r="B760" s="523"/>
      <c r="C760" s="508"/>
      <c r="D760" s="508"/>
      <c r="E760" s="508"/>
      <c r="F760" s="524"/>
    </row>
    <row r="761" spans="1:6" s="387" customFormat="1" ht="10.199999999999999">
      <c r="A761" s="519"/>
      <c r="B761" s="520"/>
      <c r="C761" s="503"/>
      <c r="D761" s="503"/>
      <c r="E761" s="503"/>
      <c r="F761" s="525"/>
    </row>
    <row r="762" spans="1:6" s="387" customFormat="1" ht="10.199999999999999">
      <c r="A762" s="522"/>
      <c r="B762" s="523"/>
      <c r="C762" s="508"/>
      <c r="D762" s="508"/>
      <c r="E762" s="508"/>
      <c r="F762" s="524"/>
    </row>
    <row r="763" spans="1:6" s="387" customFormat="1" ht="10.199999999999999">
      <c r="A763" s="519"/>
      <c r="B763" s="520"/>
      <c r="C763" s="503"/>
      <c r="D763" s="503"/>
      <c r="E763" s="503"/>
      <c r="F763" s="525"/>
    </row>
    <row r="764" spans="1:6" s="387" customFormat="1" ht="10.199999999999999">
      <c r="A764" s="522"/>
      <c r="B764" s="523"/>
      <c r="C764" s="508"/>
      <c r="D764" s="508"/>
      <c r="E764" s="508"/>
      <c r="F764" s="524"/>
    </row>
    <row r="765" spans="1:6" s="387" customFormat="1" ht="10.199999999999999">
      <c r="A765" s="519"/>
      <c r="B765" s="520"/>
      <c r="C765" s="503"/>
      <c r="D765" s="503"/>
      <c r="E765" s="503"/>
      <c r="F765" s="525"/>
    </row>
    <row r="766" spans="1:6" s="387" customFormat="1" ht="10.199999999999999">
      <c r="A766" s="510" t="s">
        <v>1546</v>
      </c>
      <c r="B766" s="511"/>
      <c r="C766" s="512">
        <f>SUM(C757:C765)</f>
        <v>0</v>
      </c>
      <c r="D766" s="512">
        <f t="shared" ref="D766:E766" si="4">SUM(D757:D765)</f>
        <v>0</v>
      </c>
      <c r="E766" s="512">
        <f t="shared" si="4"/>
        <v>0</v>
      </c>
      <c r="F766" s="526"/>
    </row>
    <row r="767" spans="1:6" s="387" customFormat="1" ht="10.199999999999999">
      <c r="A767" s="494"/>
    </row>
    <row r="768" spans="1:6" s="387" customFormat="1" ht="10.199999999999999"/>
    <row r="769" spans="1:13" s="387" customFormat="1" ht="10.199999999999999">
      <c r="A769" s="402" t="s">
        <v>1413</v>
      </c>
      <c r="B769" s="402"/>
      <c r="C769" s="402"/>
      <c r="D769" s="402"/>
      <c r="E769" s="402"/>
      <c r="F769" s="402"/>
    </row>
    <row r="770" spans="1:13" s="387" customFormat="1" ht="10.199999999999999">
      <c r="A770" s="402"/>
      <c r="B770" s="402"/>
      <c r="C770" s="402"/>
      <c r="D770" s="402"/>
      <c r="E770" s="402"/>
      <c r="F770" s="402"/>
    </row>
    <row r="771" spans="1:13" s="387" customFormat="1" ht="10.199999999999999">
      <c r="A771" s="404" t="s">
        <v>1414</v>
      </c>
      <c r="B771" s="404"/>
      <c r="C771" s="404"/>
      <c r="D771" s="404"/>
      <c r="E771" s="404"/>
      <c r="F771" s="404"/>
    </row>
    <row r="772" spans="1:13" s="387" customFormat="1" ht="10.199999999999999">
      <c r="A772" s="404"/>
      <c r="B772" s="404"/>
      <c r="C772" s="404"/>
      <c r="D772" s="404"/>
      <c r="E772" s="404"/>
      <c r="F772" s="404"/>
    </row>
    <row r="773" spans="1:13" s="387" customFormat="1" ht="10.199999999999999">
      <c r="A773" s="404"/>
      <c r="B773" s="404"/>
      <c r="C773" s="404"/>
      <c r="D773" s="404"/>
      <c r="E773" s="404"/>
      <c r="F773" s="404"/>
    </row>
    <row r="774" spans="1:13" s="387" customFormat="1" ht="10.8" thickBot="1">
      <c r="A774" s="515" t="s">
        <v>1633</v>
      </c>
      <c r="B774" s="516"/>
      <c r="C774" s="404"/>
      <c r="D774" s="404"/>
      <c r="E774" s="404"/>
      <c r="F774" s="404"/>
    </row>
    <row r="775" spans="1:13" s="387" customFormat="1" ht="10.199999999999999">
      <c r="A775" s="517"/>
      <c r="B775" s="516"/>
      <c r="C775" s="404"/>
      <c r="D775" s="404"/>
      <c r="E775" s="404"/>
      <c r="F775" s="404"/>
    </row>
    <row r="776" spans="1:13" s="387" customFormat="1" ht="10.199999999999999">
      <c r="A776" s="404"/>
      <c r="B776" s="516"/>
      <c r="C776" s="404"/>
      <c r="D776" s="404"/>
      <c r="E776" s="404"/>
      <c r="F776" s="404"/>
    </row>
    <row r="777" spans="1:13" s="387" customFormat="1" ht="10.8" thickBot="1">
      <c r="A777" s="515" t="s">
        <v>1528</v>
      </c>
      <c r="B777" s="516"/>
      <c r="C777" s="404"/>
      <c r="D777" s="404"/>
      <c r="E777" s="404"/>
      <c r="F777" s="404"/>
    </row>
    <row r="778" spans="1:13" s="387" customFormat="1" ht="10.199999999999999">
      <c r="A778" s="404"/>
      <c r="B778" s="404"/>
      <c r="C778" s="404"/>
      <c r="D778" s="404"/>
      <c r="E778" s="404"/>
      <c r="F778" s="404"/>
    </row>
    <row r="779" spans="1:13" s="387" customFormat="1" ht="10.199999999999999"/>
    <row r="780" spans="1:13" s="387" customFormat="1" ht="10.8" thickBot="1">
      <c r="A780" s="515" t="s">
        <v>1417</v>
      </c>
    </row>
    <row r="781" spans="1:13" s="387" customFormat="1" ht="10.199999999999999"/>
    <row r="784" spans="1:13" s="387" customFormat="1" ht="10.199999999999999">
      <c r="A784" s="1198" t="s">
        <v>1781</v>
      </c>
      <c r="B784" s="1198"/>
      <c r="C784" s="1198"/>
      <c r="D784" s="1198"/>
      <c r="E784" s="1198"/>
      <c r="F784" s="1198"/>
      <c r="G784" s="1198"/>
      <c r="H784" s="1198"/>
      <c r="I784" s="1198"/>
      <c r="J784" s="1198"/>
      <c r="K784" s="1198"/>
      <c r="L784" s="1198"/>
      <c r="M784" s="1198"/>
    </row>
    <row r="785" spans="1:13" s="387" customFormat="1" ht="10.199999999999999">
      <c r="A785" s="481"/>
      <c r="B785" s="481"/>
      <c r="C785" s="481"/>
      <c r="D785" s="481"/>
      <c r="E785" s="527"/>
      <c r="F785" s="527"/>
      <c r="G785" s="527"/>
      <c r="M785" s="496"/>
    </row>
    <row r="786" spans="1:13" s="387" customFormat="1" ht="10.199999999999999">
      <c r="A786" s="495" t="s">
        <v>1592</v>
      </c>
      <c r="B786" s="495"/>
      <c r="C786" s="495"/>
      <c r="D786" s="495"/>
    </row>
    <row r="787" spans="1:13" s="387" customFormat="1" ht="10.199999999999999">
      <c r="A787" s="495"/>
      <c r="B787" s="495"/>
      <c r="C787" s="495"/>
      <c r="D787" s="495"/>
    </row>
    <row r="788" spans="1:13" s="387" customFormat="1" ht="10.199999999999999">
      <c r="A788" s="518"/>
      <c r="B788" s="518"/>
      <c r="C788" s="518"/>
      <c r="D788" s="518"/>
    </row>
    <row r="789" spans="1:13" s="387" customFormat="1" ht="10.199999999999999">
      <c r="A789" s="1205" t="s">
        <v>1782</v>
      </c>
      <c r="B789" s="528"/>
      <c r="C789" s="528"/>
      <c r="D789" s="528"/>
      <c r="E789" s="1207" t="s">
        <v>1783</v>
      </c>
      <c r="F789" s="528"/>
      <c r="G789" s="1207" t="s">
        <v>1784</v>
      </c>
      <c r="H789" s="1207"/>
      <c r="I789" s="1207"/>
      <c r="J789" s="1207"/>
      <c r="K789" s="1207"/>
      <c r="L789" s="528"/>
      <c r="M789" s="1209" t="s">
        <v>1785</v>
      </c>
    </row>
    <row r="790" spans="1:13" s="387" customFormat="1" ht="61.2">
      <c r="A790" s="1206"/>
      <c r="B790" s="529" t="s">
        <v>1786</v>
      </c>
      <c r="C790" s="529" t="s">
        <v>1787</v>
      </c>
      <c r="D790" s="529" t="s">
        <v>1788</v>
      </c>
      <c r="E790" s="1208"/>
      <c r="F790" s="529" t="s">
        <v>1789</v>
      </c>
      <c r="G790" s="529" t="s">
        <v>1790</v>
      </c>
      <c r="H790" s="529" t="s">
        <v>1791</v>
      </c>
      <c r="I790" s="529" t="s">
        <v>1792</v>
      </c>
      <c r="J790" s="529" t="s">
        <v>1793</v>
      </c>
      <c r="K790" s="529" t="s">
        <v>1794</v>
      </c>
      <c r="L790" s="529" t="s">
        <v>1795</v>
      </c>
      <c r="M790" s="1210"/>
    </row>
    <row r="791" spans="1:13" s="387" customFormat="1" ht="10.199999999999999">
      <c r="A791" s="530"/>
      <c r="B791" s="531"/>
      <c r="C791" s="531"/>
      <c r="D791" s="531"/>
      <c r="E791" s="532"/>
      <c r="F791" s="531"/>
      <c r="G791" s="531"/>
      <c r="H791" s="531"/>
      <c r="I791" s="531"/>
      <c r="J791" s="532"/>
      <c r="K791" s="532"/>
      <c r="L791" s="532"/>
      <c r="M791" s="533"/>
    </row>
    <row r="792" spans="1:13" s="387" customFormat="1" ht="10.199999999999999">
      <c r="A792" s="534"/>
      <c r="B792" s="535"/>
      <c r="C792" s="535"/>
      <c r="D792" s="535"/>
      <c r="E792" s="536"/>
      <c r="F792" s="535"/>
      <c r="G792" s="535"/>
      <c r="H792" s="535"/>
      <c r="I792" s="535"/>
      <c r="J792" s="536"/>
      <c r="K792" s="536"/>
      <c r="L792" s="536"/>
      <c r="M792" s="537"/>
    </row>
    <row r="793" spans="1:13" s="387" customFormat="1" ht="10.199999999999999">
      <c r="A793" s="530"/>
      <c r="B793" s="531"/>
      <c r="C793" s="531"/>
      <c r="D793" s="531"/>
      <c r="E793" s="532"/>
      <c r="F793" s="531"/>
      <c r="G793" s="531"/>
      <c r="H793" s="531"/>
      <c r="I793" s="531"/>
      <c r="J793" s="532"/>
      <c r="K793" s="532"/>
      <c r="L793" s="532"/>
      <c r="M793" s="533"/>
    </row>
    <row r="794" spans="1:13" s="387" customFormat="1" ht="10.199999999999999">
      <c r="A794" s="534"/>
      <c r="B794" s="535"/>
      <c r="C794" s="535"/>
      <c r="D794" s="535"/>
      <c r="E794" s="536"/>
      <c r="F794" s="535"/>
      <c r="G794" s="535"/>
      <c r="H794" s="535"/>
      <c r="I794" s="535"/>
      <c r="J794" s="536"/>
      <c r="K794" s="536"/>
      <c r="L794" s="536"/>
      <c r="M794" s="537"/>
    </row>
    <row r="795" spans="1:13" s="387" customFormat="1" ht="10.199999999999999">
      <c r="A795" s="530"/>
      <c r="B795" s="531"/>
      <c r="C795" s="531"/>
      <c r="D795" s="531"/>
      <c r="E795" s="532"/>
      <c r="F795" s="531"/>
      <c r="G795" s="531"/>
      <c r="H795" s="531"/>
      <c r="I795" s="531"/>
      <c r="J795" s="532"/>
      <c r="K795" s="532"/>
      <c r="L795" s="532"/>
      <c r="M795" s="533"/>
    </row>
    <row r="796" spans="1:13" s="387" customFormat="1" ht="10.199999999999999">
      <c r="A796" s="534"/>
      <c r="B796" s="535"/>
      <c r="C796" s="535"/>
      <c r="D796" s="535"/>
      <c r="E796" s="536"/>
      <c r="F796" s="535"/>
      <c r="G796" s="535"/>
      <c r="H796" s="535"/>
      <c r="I796" s="535"/>
      <c r="J796" s="536"/>
      <c r="K796" s="536"/>
      <c r="L796" s="536"/>
      <c r="M796" s="537"/>
    </row>
    <row r="797" spans="1:13" s="387" customFormat="1" ht="10.199999999999999">
      <c r="A797" s="530"/>
      <c r="B797" s="531"/>
      <c r="C797" s="531"/>
      <c r="D797" s="531"/>
      <c r="E797" s="532"/>
      <c r="F797" s="531"/>
      <c r="G797" s="531"/>
      <c r="H797" s="531"/>
      <c r="I797" s="531"/>
      <c r="J797" s="532"/>
      <c r="K797" s="532"/>
      <c r="L797" s="532"/>
      <c r="M797" s="533"/>
    </row>
    <row r="798" spans="1:13" s="387" customFormat="1" ht="10.199999999999999">
      <c r="A798" s="534"/>
      <c r="B798" s="535"/>
      <c r="C798" s="535"/>
      <c r="D798" s="535"/>
      <c r="E798" s="536"/>
      <c r="F798" s="535"/>
      <c r="G798" s="535"/>
      <c r="H798" s="535"/>
      <c r="I798" s="535"/>
      <c r="J798" s="536"/>
      <c r="K798" s="536"/>
      <c r="L798" s="536"/>
      <c r="M798" s="537"/>
    </row>
    <row r="799" spans="1:13" s="387" customFormat="1" ht="10.199999999999999">
      <c r="A799" s="530"/>
      <c r="B799" s="531"/>
      <c r="C799" s="531"/>
      <c r="D799" s="531"/>
      <c r="E799" s="532"/>
      <c r="F799" s="531"/>
      <c r="G799" s="531"/>
      <c r="H799" s="531"/>
      <c r="I799" s="531"/>
      <c r="J799" s="532"/>
      <c r="K799" s="532"/>
      <c r="L799" s="532"/>
      <c r="M799" s="533"/>
    </row>
    <row r="800" spans="1:13" s="387" customFormat="1" ht="10.199999999999999">
      <c r="A800" s="538" t="s">
        <v>1546</v>
      </c>
      <c r="B800" s="539"/>
      <c r="C800" s="539"/>
      <c r="D800" s="539"/>
      <c r="E800" s="540">
        <f>SUM(E791:E799)</f>
        <v>0</v>
      </c>
      <c r="F800" s="539">
        <f>SUM(F791:F799)</f>
        <v>0</v>
      </c>
      <c r="G800" s="539"/>
      <c r="H800" s="539"/>
      <c r="I800" s="539"/>
      <c r="J800" s="540">
        <f>SUM(J791:J799)</f>
        <v>0</v>
      </c>
      <c r="K800" s="540">
        <f>SUM(K791:K799)</f>
        <v>0</v>
      </c>
      <c r="L800" s="540"/>
      <c r="M800" s="541"/>
    </row>
    <row r="801" spans="1:13" s="387" customFormat="1" ht="10.199999999999999">
      <c r="A801" s="494"/>
      <c r="B801" s="494"/>
      <c r="C801" s="494"/>
      <c r="D801" s="494"/>
    </row>
    <row r="802" spans="1:13" s="387" customFormat="1" ht="10.199999999999999">
      <c r="A802" s="1193" t="s">
        <v>1413</v>
      </c>
      <c r="B802" s="1193"/>
      <c r="C802" s="1193"/>
      <c r="D802" s="1193"/>
      <c r="E802" s="1193"/>
      <c r="F802" s="1193"/>
      <c r="G802" s="1193"/>
      <c r="H802" s="1193"/>
      <c r="I802" s="1193"/>
      <c r="J802" s="1193"/>
    </row>
    <row r="803" spans="1:13" s="387" customFormat="1" ht="10.199999999999999">
      <c r="A803" s="402"/>
      <c r="B803" s="402"/>
      <c r="C803" s="402"/>
      <c r="D803" s="402"/>
      <c r="E803" s="402"/>
      <c r="F803" s="402"/>
      <c r="G803" s="402"/>
      <c r="H803" s="402"/>
      <c r="I803" s="402"/>
      <c r="J803" s="402"/>
    </row>
    <row r="804" spans="1:13" s="387" customFormat="1" ht="10.199999999999999">
      <c r="A804" s="1195" t="s">
        <v>1414</v>
      </c>
      <c r="B804" s="1195"/>
      <c r="C804" s="1195"/>
      <c r="D804" s="1195"/>
      <c r="E804" s="1195"/>
      <c r="F804" s="1195"/>
      <c r="G804" s="1195"/>
      <c r="H804" s="1195"/>
      <c r="I804" s="1195"/>
      <c r="J804" s="1195"/>
    </row>
    <row r="805" spans="1:13" s="387" customFormat="1" ht="10.199999999999999">
      <c r="A805" s="404"/>
      <c r="B805" s="404"/>
      <c r="C805" s="404"/>
      <c r="D805" s="404"/>
      <c r="E805" s="404"/>
      <c r="F805" s="404"/>
      <c r="G805" s="404"/>
      <c r="H805" s="404"/>
      <c r="I805" s="404"/>
      <c r="J805" s="404"/>
    </row>
    <row r="806" spans="1:13" s="387" customFormat="1" ht="10.8" thickBot="1">
      <c r="A806" s="515" t="s">
        <v>1633</v>
      </c>
      <c r="B806" s="515"/>
      <c r="C806" s="515"/>
      <c r="D806" s="515"/>
      <c r="E806" s="515"/>
      <c r="F806" s="404"/>
      <c r="G806" s="404"/>
      <c r="H806" s="404"/>
      <c r="I806" s="404"/>
      <c r="J806" s="404"/>
    </row>
    <row r="807" spans="1:13" s="387" customFormat="1" ht="10.199999999999999">
      <c r="A807" s="404"/>
      <c r="B807" s="404"/>
      <c r="C807" s="404"/>
      <c r="D807" s="404"/>
      <c r="E807" s="516"/>
      <c r="F807" s="404"/>
      <c r="G807" s="404"/>
      <c r="H807" s="404"/>
      <c r="I807" s="404"/>
      <c r="J807" s="404"/>
    </row>
    <row r="808" spans="1:13" s="387" customFormat="1" ht="10.199999999999999">
      <c r="A808" s="404"/>
      <c r="B808" s="404"/>
      <c r="C808" s="404"/>
      <c r="D808" s="404"/>
      <c r="E808" s="516"/>
      <c r="F808" s="404"/>
      <c r="G808" s="404"/>
      <c r="H808" s="404"/>
      <c r="I808" s="404"/>
      <c r="J808" s="404"/>
    </row>
    <row r="809" spans="1:13" s="387" customFormat="1" ht="10.8" thickBot="1">
      <c r="A809" s="515" t="s">
        <v>1528</v>
      </c>
      <c r="B809" s="516"/>
      <c r="C809" s="516"/>
      <c r="D809" s="516"/>
      <c r="E809" s="516"/>
      <c r="F809" s="404"/>
      <c r="G809" s="404"/>
      <c r="H809" s="404"/>
      <c r="I809" s="404"/>
      <c r="J809" s="404"/>
    </row>
    <row r="810" spans="1:13" s="387" customFormat="1" ht="10.199999999999999">
      <c r="A810" s="404"/>
      <c r="B810" s="404"/>
      <c r="C810" s="404"/>
      <c r="D810" s="404"/>
      <c r="E810" s="404"/>
      <c r="F810" s="404"/>
      <c r="G810" s="404"/>
      <c r="H810" s="404"/>
      <c r="I810" s="404"/>
      <c r="J810" s="404"/>
    </row>
    <row r="811" spans="1:13" s="387" customFormat="1" ht="10.199999999999999"/>
    <row r="812" spans="1:13" s="387" customFormat="1" ht="10.8" thickBot="1">
      <c r="A812" s="515" t="s">
        <v>1417</v>
      </c>
      <c r="B812" s="516"/>
      <c r="C812" s="516"/>
      <c r="D812" s="516"/>
    </row>
    <row r="815" spans="1:13" s="387" customFormat="1" ht="10.199999999999999">
      <c r="A815" s="1198" t="s">
        <v>1796</v>
      </c>
      <c r="B815" s="1198"/>
      <c r="C815" s="1198"/>
      <c r="D815" s="1198"/>
      <c r="E815" s="1198"/>
      <c r="F815" s="1198"/>
      <c r="G815" s="1198"/>
      <c r="H815" s="1198"/>
      <c r="I815" s="1198"/>
      <c r="J815" s="1198"/>
      <c r="K815" s="1198"/>
      <c r="L815" s="1198"/>
      <c r="M815" s="1198"/>
    </row>
    <row r="816" spans="1:13" s="387" customFormat="1" ht="10.199999999999999"/>
    <row r="817" spans="1:11" s="387" customFormat="1" ht="12">
      <c r="A817" s="1199" t="s">
        <v>1797</v>
      </c>
      <c r="B817" s="1201" t="s">
        <v>248</v>
      </c>
      <c r="C817" s="1201" t="s">
        <v>1798</v>
      </c>
      <c r="D817" s="1201" t="s">
        <v>1799</v>
      </c>
      <c r="E817" s="1201"/>
      <c r="F817" s="1203" t="s">
        <v>1800</v>
      </c>
      <c r="G817" s="1204"/>
      <c r="H817" s="542"/>
      <c r="I817" s="542"/>
      <c r="J817" s="542"/>
      <c r="K817" s="542"/>
    </row>
    <row r="818" spans="1:11" s="387" customFormat="1" ht="12">
      <c r="A818" s="1200"/>
      <c r="B818" s="1202"/>
      <c r="C818" s="1202"/>
      <c r="D818" s="543" t="s">
        <v>1801</v>
      </c>
      <c r="E818" s="543" t="s">
        <v>1802</v>
      </c>
      <c r="F818" s="543" t="s">
        <v>1801</v>
      </c>
      <c r="G818" s="544" t="s">
        <v>1802</v>
      </c>
      <c r="H818" s="542"/>
      <c r="I818" s="542"/>
      <c r="J818" s="542"/>
      <c r="K818" s="542"/>
    </row>
    <row r="819" spans="1:11" s="387" customFormat="1" ht="12">
      <c r="A819" s="1191" t="s">
        <v>1803</v>
      </c>
      <c r="B819" s="1197" t="s">
        <v>1804</v>
      </c>
      <c r="C819" s="545" t="s">
        <v>1805</v>
      </c>
      <c r="D819" s="546"/>
      <c r="E819" s="546"/>
      <c r="F819" s="546"/>
      <c r="G819" s="547"/>
      <c r="H819" s="542"/>
      <c r="I819" s="542"/>
      <c r="J819" s="542"/>
      <c r="K819" s="542"/>
    </row>
    <row r="820" spans="1:11" s="387" customFormat="1" ht="12">
      <c r="A820" s="1191"/>
      <c r="B820" s="1197"/>
      <c r="C820" s="548" t="s">
        <v>1806</v>
      </c>
      <c r="D820" s="549"/>
      <c r="E820" s="549"/>
      <c r="F820" s="549"/>
      <c r="G820" s="550"/>
      <c r="H820" s="542"/>
      <c r="I820" s="542"/>
      <c r="J820" s="542"/>
      <c r="K820" s="542"/>
    </row>
    <row r="821" spans="1:11" s="387" customFormat="1" ht="12">
      <c r="A821" s="1191"/>
      <c r="B821" s="1197"/>
      <c r="C821" s="545" t="s">
        <v>1807</v>
      </c>
      <c r="D821" s="546"/>
      <c r="E821" s="546"/>
      <c r="F821" s="546"/>
      <c r="G821" s="547"/>
      <c r="H821" s="542"/>
      <c r="I821" s="542"/>
      <c r="J821" s="542"/>
      <c r="K821" s="542"/>
    </row>
    <row r="822" spans="1:11" s="387" customFormat="1" ht="12">
      <c r="A822" s="1191"/>
      <c r="B822" s="1197"/>
      <c r="C822" s="548" t="s">
        <v>1808</v>
      </c>
      <c r="D822" s="549"/>
      <c r="E822" s="549"/>
      <c r="F822" s="549"/>
      <c r="G822" s="550"/>
      <c r="H822" s="542"/>
      <c r="I822" s="542"/>
      <c r="J822" s="542"/>
      <c r="K822" s="542"/>
    </row>
    <row r="823" spans="1:11" s="387" customFormat="1" ht="12">
      <c r="A823" s="1191" t="s">
        <v>1809</v>
      </c>
      <c r="B823" s="1192" t="s">
        <v>1810</v>
      </c>
      <c r="C823" s="545" t="s">
        <v>1805</v>
      </c>
      <c r="D823" s="546"/>
      <c r="E823" s="546"/>
      <c r="F823" s="546"/>
      <c r="G823" s="547"/>
      <c r="H823" s="542"/>
      <c r="I823" s="542"/>
      <c r="J823" s="542"/>
      <c r="K823" s="542"/>
    </row>
    <row r="824" spans="1:11" s="387" customFormat="1" ht="12">
      <c r="A824" s="1191"/>
      <c r="B824" s="1192"/>
      <c r="C824" s="548" t="s">
        <v>1806</v>
      </c>
      <c r="D824" s="549"/>
      <c r="E824" s="549"/>
      <c r="F824" s="549"/>
      <c r="G824" s="550"/>
      <c r="H824" s="542"/>
      <c r="I824" s="542"/>
      <c r="J824" s="542"/>
      <c r="K824" s="542"/>
    </row>
    <row r="825" spans="1:11" s="387" customFormat="1" ht="12">
      <c r="A825" s="1191"/>
      <c r="B825" s="1192"/>
      <c r="C825" s="545" t="s">
        <v>1807</v>
      </c>
      <c r="D825" s="546"/>
      <c r="E825" s="546"/>
      <c r="F825" s="546"/>
      <c r="G825" s="547"/>
      <c r="H825" s="542"/>
      <c r="I825" s="542"/>
      <c r="J825" s="542"/>
      <c r="K825" s="542"/>
    </row>
    <row r="826" spans="1:11" s="387" customFormat="1" ht="12">
      <c r="A826" s="1191"/>
      <c r="B826" s="1192"/>
      <c r="C826" s="548" t="s">
        <v>1808</v>
      </c>
      <c r="D826" s="549"/>
      <c r="E826" s="549"/>
      <c r="F826" s="549"/>
      <c r="G826" s="550"/>
      <c r="H826" s="542"/>
      <c r="I826" s="542"/>
      <c r="J826" s="542"/>
      <c r="K826" s="542"/>
    </row>
    <row r="827" spans="1:11" s="387" customFormat="1" ht="12">
      <c r="A827" s="1191" t="s">
        <v>1811</v>
      </c>
      <c r="B827" s="1197" t="s">
        <v>1804</v>
      </c>
      <c r="C827" s="545" t="s">
        <v>1805</v>
      </c>
      <c r="D827" s="546"/>
      <c r="E827" s="546"/>
      <c r="F827" s="546"/>
      <c r="G827" s="547"/>
      <c r="H827" s="542"/>
      <c r="I827" s="542"/>
      <c r="J827" s="542"/>
      <c r="K827" s="542"/>
    </row>
    <row r="828" spans="1:11" s="387" customFormat="1" ht="12">
      <c r="A828" s="1191"/>
      <c r="B828" s="1197"/>
      <c r="C828" s="548" t="s">
        <v>1806</v>
      </c>
      <c r="D828" s="549"/>
      <c r="E828" s="549"/>
      <c r="F828" s="549"/>
      <c r="G828" s="550"/>
      <c r="H828" s="542"/>
      <c r="I828" s="542"/>
      <c r="J828" s="542"/>
      <c r="K828" s="542"/>
    </row>
    <row r="829" spans="1:11" s="387" customFormat="1" ht="12">
      <c r="A829" s="1191"/>
      <c r="B829" s="1197"/>
      <c r="C829" s="545" t="s">
        <v>1807</v>
      </c>
      <c r="D829" s="546"/>
      <c r="E829" s="546"/>
      <c r="F829" s="546"/>
      <c r="G829" s="547"/>
      <c r="H829" s="542"/>
      <c r="I829" s="542"/>
      <c r="J829" s="542"/>
      <c r="K829" s="542"/>
    </row>
    <row r="830" spans="1:11" s="387" customFormat="1" ht="12">
      <c r="A830" s="1191"/>
      <c r="B830" s="1197"/>
      <c r="C830" s="548" t="s">
        <v>1808</v>
      </c>
      <c r="D830" s="549"/>
      <c r="E830" s="549"/>
      <c r="F830" s="549"/>
      <c r="G830" s="550"/>
      <c r="H830" s="542"/>
      <c r="I830" s="542"/>
      <c r="J830" s="542"/>
      <c r="K830" s="542"/>
    </row>
    <row r="831" spans="1:11" s="387" customFormat="1" ht="12">
      <c r="A831" s="1191" t="s">
        <v>1811</v>
      </c>
      <c r="B831" s="1192" t="s">
        <v>1810</v>
      </c>
      <c r="C831" s="545" t="s">
        <v>1805</v>
      </c>
      <c r="D831" s="546"/>
      <c r="E831" s="546"/>
      <c r="F831" s="546"/>
      <c r="G831" s="547"/>
      <c r="H831" s="542"/>
      <c r="I831" s="542"/>
      <c r="J831" s="542"/>
      <c r="K831" s="542"/>
    </row>
    <row r="832" spans="1:11" s="387" customFormat="1" ht="12">
      <c r="A832" s="1191"/>
      <c r="B832" s="1192"/>
      <c r="C832" s="548" t="s">
        <v>1806</v>
      </c>
      <c r="D832" s="549"/>
      <c r="E832" s="549"/>
      <c r="F832" s="549"/>
      <c r="G832" s="550"/>
      <c r="H832" s="542"/>
      <c r="I832" s="542"/>
      <c r="J832" s="542"/>
      <c r="K832" s="542"/>
    </row>
    <row r="833" spans="1:11" s="387" customFormat="1" ht="12">
      <c r="A833" s="1191"/>
      <c r="B833" s="1192"/>
      <c r="C833" s="545" t="s">
        <v>1807</v>
      </c>
      <c r="D833" s="546"/>
      <c r="E833" s="546"/>
      <c r="F833" s="546"/>
      <c r="G833" s="547"/>
      <c r="H833" s="542"/>
      <c r="I833" s="542"/>
      <c r="J833" s="542"/>
      <c r="K833" s="542"/>
    </row>
    <row r="834" spans="1:11" s="387" customFormat="1" ht="12">
      <c r="A834" s="1191"/>
      <c r="B834" s="1192"/>
      <c r="C834" s="548" t="s">
        <v>1808</v>
      </c>
      <c r="D834" s="549"/>
      <c r="E834" s="549"/>
      <c r="F834" s="549"/>
      <c r="G834" s="550"/>
      <c r="H834" s="542"/>
      <c r="I834" s="542"/>
      <c r="J834" s="542"/>
      <c r="K834" s="542"/>
    </row>
    <row r="835" spans="1:11" s="387" customFormat="1" ht="12">
      <c r="A835" s="551"/>
      <c r="B835" s="552"/>
      <c r="C835" s="553" t="s">
        <v>1546</v>
      </c>
      <c r="D835" s="554">
        <f>SUM(D819:D834)</f>
        <v>0</v>
      </c>
      <c r="E835" s="554">
        <f t="shared" ref="E835:G835" si="5">SUM(E819:E834)</f>
        <v>0</v>
      </c>
      <c r="F835" s="554">
        <f t="shared" si="5"/>
        <v>0</v>
      </c>
      <c r="G835" s="555">
        <f t="shared" si="5"/>
        <v>0</v>
      </c>
      <c r="H835" s="542"/>
      <c r="I835" s="542"/>
      <c r="J835" s="542"/>
      <c r="K835" s="542"/>
    </row>
    <row r="836" spans="1:11" s="387" customFormat="1" ht="10.199999999999999">
      <c r="A836" s="542"/>
      <c r="B836" s="542"/>
      <c r="C836" s="542"/>
      <c r="D836" s="542"/>
      <c r="E836" s="542"/>
      <c r="F836" s="542"/>
      <c r="G836" s="542"/>
      <c r="H836" s="542"/>
      <c r="I836" s="542"/>
      <c r="J836" s="542"/>
      <c r="K836" s="542"/>
    </row>
    <row r="837" spans="1:11" s="387" customFormat="1" ht="10.199999999999999">
      <c r="A837" s="542"/>
      <c r="B837" s="542"/>
      <c r="C837" s="542"/>
      <c r="D837" s="542"/>
      <c r="E837" s="542"/>
      <c r="F837" s="542"/>
      <c r="G837" s="542"/>
      <c r="H837" s="542"/>
      <c r="I837" s="542"/>
      <c r="J837" s="542"/>
      <c r="K837" s="542"/>
    </row>
    <row r="838" spans="1:11" s="387" customFormat="1" ht="10.199999999999999">
      <c r="A838" s="542"/>
      <c r="B838" s="542"/>
      <c r="C838" s="542"/>
      <c r="D838" s="542"/>
      <c r="E838" s="542"/>
      <c r="F838" s="542"/>
      <c r="G838" s="542"/>
      <c r="H838" s="542"/>
      <c r="I838" s="542"/>
      <c r="J838" s="542"/>
      <c r="K838" s="542"/>
    </row>
    <row r="839" spans="1:11" s="387" customFormat="1" ht="10.199999999999999">
      <c r="A839" s="1193" t="s">
        <v>1413</v>
      </c>
      <c r="B839" s="1193"/>
      <c r="C839" s="1193"/>
      <c r="D839" s="1193"/>
      <c r="E839" s="1193"/>
      <c r="F839" s="1193"/>
      <c r="G839" s="542"/>
      <c r="H839" s="542"/>
      <c r="I839" s="542"/>
      <c r="J839" s="542"/>
      <c r="K839" s="542"/>
    </row>
    <row r="840" spans="1:11" s="387" customFormat="1" ht="10.199999999999999">
      <c r="A840" s="402"/>
      <c r="B840" s="402"/>
      <c r="C840" s="402"/>
      <c r="D840" s="402"/>
      <c r="E840" s="402"/>
      <c r="F840" s="496"/>
      <c r="G840" s="542"/>
      <c r="H840" s="542"/>
      <c r="I840" s="542"/>
      <c r="J840" s="542"/>
      <c r="K840" s="542"/>
    </row>
    <row r="841" spans="1:11" s="387" customFormat="1" ht="10.199999999999999">
      <c r="A841" s="1194" t="s">
        <v>1414</v>
      </c>
      <c r="B841" s="1194"/>
      <c r="C841" s="1194"/>
      <c r="D841" s="1194"/>
      <c r="E841" s="1194"/>
      <c r="F841" s="1194"/>
      <c r="G841" s="1194"/>
      <c r="H841" s="1194"/>
      <c r="I841" s="1194"/>
      <c r="J841" s="542"/>
      <c r="K841" s="542"/>
    </row>
    <row r="842" spans="1:11" s="387" customFormat="1" ht="10.199999999999999">
      <c r="A842" s="1195"/>
      <c r="B842" s="1195"/>
      <c r="C842" s="1195"/>
      <c r="D842" s="1195"/>
      <c r="E842" s="1195"/>
      <c r="F842" s="1195"/>
      <c r="G842" s="542"/>
      <c r="H842" s="542"/>
      <c r="I842" s="542"/>
      <c r="J842" s="542"/>
      <c r="K842" s="542"/>
    </row>
    <row r="843" spans="1:11" s="387" customFormat="1" ht="10.199999999999999">
      <c r="A843" s="404"/>
      <c r="B843" s="404"/>
      <c r="C843" s="404"/>
      <c r="D843" s="404"/>
      <c r="E843" s="404"/>
      <c r="F843" s="496"/>
      <c r="G843" s="542"/>
      <c r="H843" s="542"/>
      <c r="I843" s="542"/>
      <c r="J843" s="542"/>
      <c r="K843" s="542"/>
    </row>
    <row r="844" spans="1:11" s="387" customFormat="1" ht="10.8" thickBot="1">
      <c r="A844" s="515" t="s">
        <v>1527</v>
      </c>
      <c r="B844" s="515"/>
      <c r="C844" s="404"/>
      <c r="D844" s="404"/>
      <c r="E844" s="404"/>
      <c r="G844" s="542"/>
      <c r="H844" s="542"/>
      <c r="I844" s="542"/>
      <c r="J844" s="542"/>
      <c r="K844" s="542"/>
    </row>
    <row r="845" spans="1:11" s="387" customFormat="1" ht="10.199999999999999">
      <c r="A845" s="517"/>
      <c r="B845" s="516"/>
      <c r="C845" s="404"/>
      <c r="D845" s="404"/>
      <c r="E845" s="404"/>
      <c r="G845" s="542"/>
      <c r="H845" s="542"/>
      <c r="I845" s="542"/>
      <c r="J845" s="542"/>
      <c r="K845" s="542"/>
    </row>
    <row r="846" spans="1:11" s="387" customFormat="1" ht="10.199999999999999">
      <c r="A846" s="404"/>
      <c r="B846" s="516"/>
      <c r="C846" s="404"/>
      <c r="D846" s="404"/>
      <c r="E846" s="404"/>
      <c r="G846" s="542"/>
      <c r="H846" s="542"/>
      <c r="I846" s="542"/>
      <c r="J846" s="542"/>
      <c r="K846" s="542"/>
    </row>
    <row r="847" spans="1:11" s="387" customFormat="1" ht="10.8" thickBot="1">
      <c r="A847" s="515" t="s">
        <v>1528</v>
      </c>
      <c r="B847" s="515"/>
      <c r="C847" s="404"/>
      <c r="D847" s="404"/>
      <c r="E847" s="404"/>
      <c r="G847" s="542"/>
      <c r="H847" s="542"/>
      <c r="I847" s="542"/>
      <c r="J847" s="542"/>
      <c r="K847" s="542"/>
    </row>
    <row r="848" spans="1:11" s="387" customFormat="1" ht="10.199999999999999">
      <c r="A848" s="404"/>
      <c r="B848" s="404"/>
      <c r="C848" s="404"/>
      <c r="D848" s="404"/>
      <c r="E848" s="404"/>
      <c r="F848" s="496"/>
      <c r="G848" s="542"/>
      <c r="H848" s="542"/>
      <c r="I848" s="542"/>
      <c r="J848" s="542"/>
      <c r="K848" s="542"/>
    </row>
    <row r="849" spans="1:21" s="387" customFormat="1" ht="10.8" thickBot="1">
      <c r="A849" s="515" t="s">
        <v>1417</v>
      </c>
      <c r="B849" s="515"/>
      <c r="G849" s="542"/>
      <c r="H849" s="542"/>
      <c r="I849" s="542"/>
      <c r="J849" s="542"/>
      <c r="K849" s="542"/>
    </row>
    <row r="850" spans="1:21" s="387" customFormat="1" ht="10.199999999999999">
      <c r="G850" s="542"/>
      <c r="H850" s="542"/>
      <c r="I850" s="542"/>
      <c r="J850" s="542"/>
      <c r="K850" s="542"/>
    </row>
    <row r="852" spans="1:21">
      <c r="A852" s="1196" t="s">
        <v>1812</v>
      </c>
      <c r="B852" s="1196"/>
      <c r="C852" s="495"/>
      <c r="D852" s="495"/>
      <c r="E852" s="495"/>
      <c r="F852" s="495"/>
      <c r="G852" s="495"/>
      <c r="H852" s="496"/>
      <c r="I852" s="496"/>
      <c r="J852" s="496"/>
      <c r="K852" s="496"/>
      <c r="L852" s="496"/>
      <c r="M852" s="496"/>
      <c r="N852" s="496"/>
      <c r="O852" s="496"/>
      <c r="P852" s="496"/>
      <c r="Q852" s="496"/>
      <c r="R852" s="496"/>
      <c r="S852" s="496"/>
      <c r="T852" s="496"/>
      <c r="U852" s="496"/>
    </row>
    <row r="853" spans="1:21">
      <c r="A853" s="389"/>
      <c r="B853" s="389"/>
      <c r="C853" s="495"/>
      <c r="D853" s="495"/>
      <c r="E853" s="495"/>
      <c r="F853" s="495"/>
      <c r="G853" s="495"/>
      <c r="H853" s="496"/>
      <c r="I853" s="496"/>
      <c r="J853" s="496"/>
      <c r="K853" s="496"/>
      <c r="L853" s="496"/>
      <c r="M853" s="496"/>
      <c r="N853" s="496"/>
      <c r="O853" s="496"/>
      <c r="P853" s="496"/>
      <c r="Q853" s="496"/>
      <c r="R853" s="496"/>
      <c r="S853" s="496"/>
      <c r="T853" s="496"/>
      <c r="U853" s="496"/>
    </row>
    <row r="854" spans="1:21">
      <c r="A854" s="495" t="s">
        <v>1592</v>
      </c>
      <c r="B854" s="495"/>
      <c r="C854" s="496"/>
      <c r="D854" s="496"/>
      <c r="E854" s="496"/>
      <c r="F854" s="496"/>
      <c r="G854" s="496"/>
      <c r="H854" s="496"/>
      <c r="I854" s="496"/>
      <c r="J854" s="496"/>
      <c r="K854" s="496"/>
      <c r="L854" s="496"/>
      <c r="M854" s="496"/>
      <c r="N854" s="496"/>
      <c r="O854" s="496"/>
      <c r="P854" s="496"/>
      <c r="Q854" s="496"/>
      <c r="R854" s="496"/>
      <c r="S854" s="496"/>
      <c r="T854" s="496"/>
      <c r="U854" s="496"/>
    </row>
    <row r="855" spans="1:21">
      <c r="A855" s="496"/>
      <c r="B855" s="496"/>
      <c r="C855" s="496"/>
      <c r="D855" s="496"/>
      <c r="E855" s="496"/>
      <c r="F855" s="496"/>
      <c r="G855" s="496"/>
      <c r="H855" s="496"/>
      <c r="I855" s="496"/>
      <c r="J855" s="496"/>
      <c r="K855" s="496"/>
      <c r="L855" s="496"/>
      <c r="M855" s="496"/>
      <c r="N855" s="496"/>
      <c r="O855" s="496"/>
      <c r="P855" s="496"/>
      <c r="Q855" s="496"/>
      <c r="R855" s="496"/>
      <c r="S855" s="496"/>
      <c r="T855" s="496"/>
      <c r="U855" s="496"/>
    </row>
    <row r="856" spans="1:21">
      <c r="A856" s="1183" t="s">
        <v>1813</v>
      </c>
      <c r="B856" s="1183"/>
      <c r="C856" s="1183"/>
      <c r="D856" s="1183"/>
      <c r="E856" s="1183"/>
      <c r="F856" s="1183"/>
      <c r="G856" s="1183"/>
      <c r="H856" s="1183"/>
      <c r="I856" s="1183"/>
      <c r="J856" s="1183"/>
      <c r="K856" s="1183"/>
      <c r="L856" s="1183"/>
      <c r="M856" s="1183"/>
      <c r="N856" s="1183"/>
      <c r="O856" s="1183"/>
      <c r="P856" s="1183"/>
      <c r="Q856" s="1183"/>
      <c r="R856" s="1183"/>
      <c r="S856" s="1183"/>
      <c r="T856" s="1183"/>
      <c r="U856" s="1183"/>
    </row>
    <row r="857" spans="1:21">
      <c r="A857" s="1183"/>
      <c r="B857" s="1183"/>
      <c r="C857" s="1183"/>
      <c r="D857" s="1183"/>
      <c r="E857" s="1183"/>
      <c r="F857" s="1183"/>
      <c r="G857" s="1183"/>
      <c r="H857" s="1183"/>
      <c r="I857" s="1183"/>
      <c r="J857" s="1183"/>
      <c r="K857" s="1183"/>
      <c r="L857" s="1183"/>
      <c r="M857" s="1183"/>
      <c r="N857" s="1183"/>
      <c r="O857" s="1183"/>
      <c r="P857" s="1183"/>
      <c r="Q857" s="1183"/>
      <c r="R857" s="1183"/>
      <c r="S857" s="1183"/>
      <c r="T857" s="1183"/>
      <c r="U857" s="1183"/>
    </row>
    <row r="858" spans="1:21">
      <c r="A858" s="387"/>
      <c r="B858" s="387"/>
      <c r="C858" s="387"/>
      <c r="D858" s="387"/>
      <c r="E858" s="387"/>
      <c r="F858" s="387"/>
      <c r="G858" s="387"/>
      <c r="H858" s="387"/>
      <c r="I858" s="387"/>
      <c r="J858" s="387"/>
      <c r="K858" s="387"/>
      <c r="L858" s="387"/>
      <c r="M858" s="387"/>
      <c r="N858" s="387"/>
      <c r="O858" s="387"/>
      <c r="P858" s="387"/>
      <c r="Q858" s="387"/>
      <c r="R858" s="387"/>
      <c r="S858" s="387"/>
      <c r="T858" s="387"/>
      <c r="U858" s="387"/>
    </row>
    <row r="859" spans="1:21">
      <c r="A859" s="556"/>
      <c r="B859" s="556"/>
      <c r="C859" s="556"/>
      <c r="D859" s="556"/>
      <c r="E859" s="556"/>
      <c r="F859" s="387"/>
      <c r="G859" s="387"/>
      <c r="H859" s="387"/>
      <c r="I859" s="387"/>
      <c r="J859" s="387"/>
      <c r="K859" s="387"/>
      <c r="L859" s="387"/>
      <c r="M859" s="387"/>
      <c r="N859" s="387"/>
      <c r="O859" s="387"/>
      <c r="P859" s="387"/>
      <c r="Q859" s="387"/>
      <c r="R859" s="387"/>
      <c r="S859" s="387"/>
      <c r="T859" s="387"/>
      <c r="U859" s="387"/>
    </row>
    <row r="860" spans="1:21">
      <c r="A860" s="1184" t="s">
        <v>1814</v>
      </c>
      <c r="B860" s="1185"/>
      <c r="C860" s="1185"/>
      <c r="D860" s="1185"/>
      <c r="E860" s="1185"/>
      <c r="F860" s="1185" t="s">
        <v>1815</v>
      </c>
      <c r="G860" s="1185"/>
      <c r="H860" s="1185"/>
      <c r="I860" s="1185"/>
      <c r="J860" s="1185" t="s">
        <v>1816</v>
      </c>
      <c r="K860" s="1185"/>
      <c r="L860" s="1185"/>
      <c r="M860" s="1185"/>
      <c r="N860" s="1185"/>
      <c r="O860" s="1185"/>
      <c r="P860" s="1185"/>
      <c r="Q860" s="1185"/>
      <c r="R860" s="1185"/>
      <c r="S860" s="1185"/>
      <c r="T860" s="1185" t="s">
        <v>1817</v>
      </c>
      <c r="U860" s="1186"/>
    </row>
    <row r="861" spans="1:21">
      <c r="A861" s="1187" t="s">
        <v>1818</v>
      </c>
      <c r="B861" s="1188"/>
      <c r="C861" s="1188"/>
      <c r="D861" s="1189" t="s">
        <v>1819</v>
      </c>
      <c r="E861" s="1189"/>
      <c r="F861" s="557" t="s">
        <v>1818</v>
      </c>
      <c r="G861" s="1189" t="s">
        <v>1819</v>
      </c>
      <c r="H861" s="1189"/>
      <c r="I861" s="1189"/>
      <c r="J861" s="1188" t="s">
        <v>1818</v>
      </c>
      <c r="K861" s="1188"/>
      <c r="L861" s="1188"/>
      <c r="M861" s="1188"/>
      <c r="N861" s="1188"/>
      <c r="O861" s="1189" t="s">
        <v>1819</v>
      </c>
      <c r="P861" s="1189"/>
      <c r="Q861" s="1189"/>
      <c r="R861" s="1189"/>
      <c r="S861" s="1189"/>
      <c r="T861" s="1188" t="s">
        <v>1818</v>
      </c>
      <c r="U861" s="1190"/>
    </row>
    <row r="862" spans="1:21" ht="61.2">
      <c r="A862" s="497" t="s">
        <v>1820</v>
      </c>
      <c r="B862" s="498" t="s">
        <v>1821</v>
      </c>
      <c r="C862" s="498" t="s">
        <v>1822</v>
      </c>
      <c r="D862" s="498" t="s">
        <v>1823</v>
      </c>
      <c r="E862" s="498" t="s">
        <v>1824</v>
      </c>
      <c r="F862" s="498" t="s">
        <v>1825</v>
      </c>
      <c r="G862" s="498" t="s">
        <v>1826</v>
      </c>
      <c r="H862" s="498" t="s">
        <v>1827</v>
      </c>
      <c r="I862" s="498" t="s">
        <v>1828</v>
      </c>
      <c r="J862" s="498" t="s">
        <v>1829</v>
      </c>
      <c r="K862" s="498" t="s">
        <v>1830</v>
      </c>
      <c r="L862" s="498" t="s">
        <v>1831</v>
      </c>
      <c r="M862" s="498" t="s">
        <v>1832</v>
      </c>
      <c r="N862" s="498" t="s">
        <v>1833</v>
      </c>
      <c r="O862" s="498" t="s">
        <v>1834</v>
      </c>
      <c r="P862" s="498" t="s">
        <v>1835</v>
      </c>
      <c r="Q862" s="498" t="s">
        <v>1836</v>
      </c>
      <c r="R862" s="498" t="s">
        <v>1837</v>
      </c>
      <c r="S862" s="498" t="s">
        <v>1838</v>
      </c>
      <c r="T862" s="498" t="s">
        <v>1839</v>
      </c>
      <c r="U862" s="499" t="s">
        <v>1840</v>
      </c>
    </row>
    <row r="863" spans="1:21">
      <c r="A863" s="558"/>
      <c r="B863" s="559"/>
      <c r="C863" s="560"/>
      <c r="D863" s="559"/>
      <c r="E863" s="561"/>
      <c r="F863" s="559"/>
      <c r="G863" s="562"/>
      <c r="H863" s="559"/>
      <c r="I863" s="559"/>
      <c r="J863" s="563"/>
      <c r="K863" s="564"/>
      <c r="L863" s="564"/>
      <c r="M863" s="559"/>
      <c r="N863" s="559"/>
      <c r="O863" s="565"/>
      <c r="P863" s="559"/>
      <c r="Q863" s="560"/>
      <c r="R863" s="559"/>
      <c r="S863" s="559"/>
      <c r="T863" s="561"/>
      <c r="U863" s="566"/>
    </row>
    <row r="864" spans="1:21">
      <c r="A864" s="567"/>
      <c r="B864" s="568"/>
      <c r="C864" s="569"/>
      <c r="D864" s="568"/>
      <c r="E864" s="570"/>
      <c r="F864" s="568"/>
      <c r="G864" s="571"/>
      <c r="H864" s="568"/>
      <c r="I864" s="568"/>
      <c r="J864" s="572"/>
      <c r="K864" s="573"/>
      <c r="L864" s="573"/>
      <c r="M864" s="568"/>
      <c r="N864" s="568"/>
      <c r="O864" s="573"/>
      <c r="P864" s="568"/>
      <c r="Q864" s="569"/>
      <c r="R864" s="568"/>
      <c r="S864" s="568"/>
      <c r="T864" s="570"/>
      <c r="U864" s="574"/>
    </row>
    <row r="865" spans="1:21">
      <c r="A865" s="558"/>
      <c r="B865" s="559"/>
      <c r="C865" s="560"/>
      <c r="D865" s="559"/>
      <c r="E865" s="561"/>
      <c r="F865" s="559"/>
      <c r="G865" s="562"/>
      <c r="H865" s="559"/>
      <c r="I865" s="559"/>
      <c r="J865" s="563"/>
      <c r="K865" s="564"/>
      <c r="L865" s="564"/>
      <c r="M865" s="559"/>
      <c r="N865" s="559"/>
      <c r="O865" s="565"/>
      <c r="P865" s="559"/>
      <c r="Q865" s="560"/>
      <c r="R865" s="559"/>
      <c r="S865" s="559"/>
      <c r="T865" s="561"/>
      <c r="U865" s="566"/>
    </row>
    <row r="866" spans="1:21">
      <c r="A866" s="567"/>
      <c r="B866" s="568"/>
      <c r="C866" s="569"/>
      <c r="D866" s="568"/>
      <c r="E866" s="570"/>
      <c r="F866" s="568"/>
      <c r="G866" s="571"/>
      <c r="H866" s="568"/>
      <c r="I866" s="568"/>
      <c r="J866" s="572"/>
      <c r="K866" s="573"/>
      <c r="L866" s="573"/>
      <c r="M866" s="568"/>
      <c r="N866" s="568"/>
      <c r="O866" s="573"/>
      <c r="P866" s="568"/>
      <c r="Q866" s="569"/>
      <c r="R866" s="568"/>
      <c r="S866" s="568"/>
      <c r="T866" s="570"/>
      <c r="U866" s="574"/>
    </row>
    <row r="867" spans="1:21">
      <c r="A867" s="575"/>
      <c r="B867" s="576"/>
      <c r="C867" s="577"/>
      <c r="D867" s="576"/>
      <c r="E867" s="578"/>
      <c r="F867" s="576"/>
      <c r="G867" s="579"/>
      <c r="H867" s="576"/>
      <c r="I867" s="576"/>
      <c r="J867" s="580"/>
      <c r="K867" s="581"/>
      <c r="L867" s="581"/>
      <c r="M867" s="576"/>
      <c r="N867" s="576"/>
      <c r="O867" s="582"/>
      <c r="P867" s="576"/>
      <c r="Q867" s="577"/>
      <c r="R867" s="576"/>
      <c r="S867" s="576"/>
      <c r="T867" s="578"/>
      <c r="U867" s="583"/>
    </row>
    <row r="870" spans="1:21">
      <c r="A870" s="390" t="s">
        <v>1841</v>
      </c>
      <c r="B870" s="388"/>
      <c r="C870" s="411"/>
    </row>
    <row r="871" spans="1:21">
      <c r="A871" s="390"/>
      <c r="B871" s="388"/>
      <c r="C871" s="411"/>
    </row>
    <row r="872" spans="1:21">
      <c r="A872" s="411" t="s">
        <v>1592</v>
      </c>
      <c r="B872" s="388"/>
      <c r="C872" s="388"/>
    </row>
    <row r="873" spans="1:21">
      <c r="A873" s="388"/>
      <c r="B873" s="388"/>
      <c r="C873" s="388"/>
    </row>
    <row r="874" spans="1:21">
      <c r="A874" s="431" t="s">
        <v>1398</v>
      </c>
      <c r="B874" s="412"/>
      <c r="C874" s="412"/>
    </row>
    <row r="875" spans="1:21">
      <c r="A875" s="412" t="s">
        <v>1690</v>
      </c>
      <c r="B875" s="1174"/>
      <c r="C875" s="1174"/>
    </row>
    <row r="876" spans="1:21">
      <c r="A876" s="496"/>
      <c r="B876" s="496"/>
      <c r="C876" s="496"/>
    </row>
    <row r="877" spans="1:21">
      <c r="A877" s="1175" t="s">
        <v>1388</v>
      </c>
      <c r="B877" s="1175"/>
      <c r="C877" s="1175"/>
    </row>
    <row r="878" spans="1:21">
      <c r="A878" s="584"/>
      <c r="B878" s="584"/>
      <c r="C878" s="584"/>
    </row>
    <row r="879" spans="1:21">
      <c r="A879" s="1176" t="s">
        <v>1842</v>
      </c>
      <c r="B879" s="1176"/>
      <c r="C879" s="1176"/>
    </row>
    <row r="880" spans="1:21">
      <c r="A880" s="496"/>
      <c r="B880" s="496"/>
      <c r="C880" s="496"/>
    </row>
    <row r="881" spans="1:3" ht="40.799999999999997">
      <c r="A881" s="585" t="s">
        <v>1843</v>
      </c>
      <c r="B881" s="586" t="s">
        <v>1844</v>
      </c>
      <c r="C881" s="587" t="s">
        <v>1845</v>
      </c>
    </row>
    <row r="882" spans="1:3">
      <c r="A882" s="588" t="s">
        <v>1846</v>
      </c>
      <c r="B882" s="589"/>
      <c r="C882" s="588"/>
    </row>
    <row r="883" spans="1:3">
      <c r="A883" s="590" t="s">
        <v>1847</v>
      </c>
      <c r="B883" s="591"/>
      <c r="C883" s="590" t="s">
        <v>1848</v>
      </c>
    </row>
    <row r="884" spans="1:3">
      <c r="A884" s="588" t="s">
        <v>1849</v>
      </c>
      <c r="B884" s="589"/>
      <c r="C884" s="588"/>
    </row>
    <row r="885" spans="1:3">
      <c r="A885" s="590" t="s">
        <v>1850</v>
      </c>
      <c r="B885" s="591"/>
      <c r="C885" s="590"/>
    </row>
    <row r="886" spans="1:3">
      <c r="A886" s="588" t="s">
        <v>1851</v>
      </c>
      <c r="B886" s="589"/>
      <c r="C886" s="588"/>
    </row>
    <row r="887" spans="1:3">
      <c r="A887" s="590" t="s">
        <v>1852</v>
      </c>
      <c r="B887" s="591"/>
      <c r="C887" s="590" t="s">
        <v>1853</v>
      </c>
    </row>
    <row r="888" spans="1:3" ht="20.399999999999999">
      <c r="A888" s="592" t="s">
        <v>1854</v>
      </c>
      <c r="B888" s="592"/>
      <c r="C888" s="593"/>
    </row>
    <row r="889" spans="1:3">
      <c r="A889" s="588" t="s">
        <v>1855</v>
      </c>
      <c r="B889" s="589"/>
      <c r="C889" s="588"/>
    </row>
    <row r="890" spans="1:3">
      <c r="A890" s="590" t="s">
        <v>1856</v>
      </c>
      <c r="B890" s="591"/>
      <c r="C890" s="590" t="s">
        <v>1857</v>
      </c>
    </row>
    <row r="891" spans="1:3">
      <c r="A891" s="588" t="s">
        <v>1858</v>
      </c>
      <c r="B891" s="589"/>
      <c r="C891" s="588"/>
    </row>
    <row r="892" spans="1:3">
      <c r="A892" s="590" t="s">
        <v>1859</v>
      </c>
      <c r="B892" s="591"/>
      <c r="C892" s="590"/>
    </row>
    <row r="893" spans="1:3">
      <c r="A893" s="588" t="s">
        <v>1860</v>
      </c>
      <c r="B893" s="589"/>
      <c r="C893" s="588"/>
    </row>
    <row r="894" spans="1:3" ht="20.399999999999999">
      <c r="A894" s="592" t="s">
        <v>1861</v>
      </c>
      <c r="B894" s="592"/>
      <c r="C894" s="593"/>
    </row>
    <row r="895" spans="1:3">
      <c r="A895" s="590" t="s">
        <v>1862</v>
      </c>
      <c r="B895" s="591"/>
      <c r="C895" s="590" t="s">
        <v>1863</v>
      </c>
    </row>
    <row r="896" spans="1:3">
      <c r="A896" s="588" t="s">
        <v>1859</v>
      </c>
      <c r="B896" s="589"/>
      <c r="C896" s="588"/>
    </row>
    <row r="897" spans="1:3">
      <c r="A897" s="590" t="s">
        <v>1681</v>
      </c>
      <c r="B897" s="591"/>
      <c r="C897" s="590"/>
    </row>
    <row r="898" spans="1:3">
      <c r="A898" s="592" t="s">
        <v>1864</v>
      </c>
      <c r="B898" s="592"/>
      <c r="C898" s="593"/>
    </row>
    <row r="899" spans="1:3">
      <c r="A899" s="588" t="s">
        <v>1865</v>
      </c>
      <c r="B899" s="589"/>
      <c r="C899" s="588"/>
    </row>
    <row r="900" spans="1:3">
      <c r="A900" s="590" t="s">
        <v>1866</v>
      </c>
      <c r="B900" s="591"/>
      <c r="C900" s="590"/>
    </row>
    <row r="901" spans="1:3">
      <c r="A901" s="588" t="s">
        <v>1859</v>
      </c>
      <c r="B901" s="589"/>
      <c r="C901" s="588"/>
    </row>
    <row r="902" spans="1:3">
      <c r="A902" s="590" t="s">
        <v>1681</v>
      </c>
      <c r="B902" s="591"/>
      <c r="C902" s="590"/>
    </row>
    <row r="903" spans="1:3">
      <c r="A903" s="592" t="s">
        <v>1867</v>
      </c>
      <c r="B903" s="592"/>
      <c r="C903" s="593"/>
    </row>
    <row r="904" spans="1:3" ht="30.6">
      <c r="A904" s="594" t="s">
        <v>1868</v>
      </c>
      <c r="B904" s="589"/>
      <c r="C904" s="588"/>
    </row>
    <row r="905" spans="1:3">
      <c r="A905" s="590" t="s">
        <v>1869</v>
      </c>
      <c r="B905" s="591"/>
      <c r="C905" s="590" t="s">
        <v>1870</v>
      </c>
    </row>
    <row r="906" spans="1:3">
      <c r="A906" s="592" t="s">
        <v>1871</v>
      </c>
      <c r="B906" s="592"/>
      <c r="C906" s="593"/>
    </row>
    <row r="907" spans="1:3" ht="40.799999999999997">
      <c r="A907" s="595" t="s">
        <v>1872</v>
      </c>
      <c r="B907" s="596"/>
      <c r="C907" s="597"/>
    </row>
    <row r="908" spans="1:3">
      <c r="A908" s="598"/>
      <c r="B908" s="599"/>
      <c r="C908" s="496"/>
    </row>
    <row r="909" spans="1:3">
      <c r="A909" s="402" t="s">
        <v>1413</v>
      </c>
      <c r="B909" s="402"/>
      <c r="C909" s="402"/>
    </row>
    <row r="910" spans="1:3">
      <c r="A910" s="402"/>
      <c r="B910" s="402"/>
      <c r="C910" s="402"/>
    </row>
    <row r="911" spans="1:3">
      <c r="A911" s="1177" t="s">
        <v>1660</v>
      </c>
      <c r="B911" s="1177"/>
      <c r="C911" s="1177"/>
    </row>
    <row r="912" spans="1:3">
      <c r="A912" s="404"/>
      <c r="B912" s="404"/>
      <c r="C912" s="404"/>
    </row>
    <row r="913" spans="1:10" ht="20.399999999999999">
      <c r="A913" s="405" t="s">
        <v>1633</v>
      </c>
      <c r="B913" s="600"/>
      <c r="C913" s="496"/>
    </row>
    <row r="914" spans="1:10">
      <c r="A914" s="407" t="s">
        <v>1528</v>
      </c>
      <c r="B914" s="601"/>
      <c r="C914" s="496"/>
    </row>
    <row r="915" spans="1:10">
      <c r="A915" s="405" t="s">
        <v>1661</v>
      </c>
      <c r="B915" s="602"/>
      <c r="C915" s="496"/>
    </row>
    <row r="916" spans="1:10">
      <c r="A916" s="407" t="s">
        <v>1662</v>
      </c>
      <c r="B916" s="603"/>
      <c r="C916" s="496"/>
    </row>
    <row r="919" spans="1:10">
      <c r="A919" s="220" t="s">
        <v>1873</v>
      </c>
    </row>
    <row r="921" spans="1:10">
      <c r="A921" s="604" t="s">
        <v>1874</v>
      </c>
      <c r="B921" s="179"/>
      <c r="C921" s="179"/>
      <c r="D921" s="179"/>
      <c r="E921" s="179"/>
      <c r="F921" s="179"/>
      <c r="G921" s="179"/>
      <c r="H921" s="179"/>
      <c r="I921" s="179"/>
      <c r="J921" s="179"/>
    </row>
    <row r="922" spans="1:10">
      <c r="A922" s="605" t="s">
        <v>1875</v>
      </c>
      <c r="B922" s="179"/>
      <c r="C922" s="179"/>
      <c r="D922" s="179"/>
      <c r="E922" s="179"/>
      <c r="F922" s="179"/>
      <c r="G922" s="179"/>
      <c r="H922" s="179"/>
      <c r="I922" s="179"/>
      <c r="J922" s="179"/>
    </row>
    <row r="923" spans="1:10">
      <c r="A923" s="1178" t="s">
        <v>1876</v>
      </c>
      <c r="B923" s="1178" t="s">
        <v>1877</v>
      </c>
      <c r="C923" s="1178" t="s">
        <v>1878</v>
      </c>
      <c r="D923" s="1178" t="s">
        <v>1879</v>
      </c>
      <c r="E923" s="1180" t="s">
        <v>1880</v>
      </c>
      <c r="F923" s="1181"/>
      <c r="G923" s="1181"/>
      <c r="H923" s="1181"/>
      <c r="I923" s="1181"/>
      <c r="J923" s="1182"/>
    </row>
    <row r="924" spans="1:10" ht="36">
      <c r="A924" s="1179"/>
      <c r="B924" s="1179"/>
      <c r="C924" s="1179"/>
      <c r="D924" s="1179"/>
      <c r="E924" s="177" t="s">
        <v>1881</v>
      </c>
      <c r="F924" s="177" t="s">
        <v>1882</v>
      </c>
      <c r="G924" s="177" t="s">
        <v>1883</v>
      </c>
      <c r="H924" s="177" t="s">
        <v>1884</v>
      </c>
      <c r="I924" s="177" t="s">
        <v>1885</v>
      </c>
      <c r="J924" s="177" t="s">
        <v>1886</v>
      </c>
    </row>
    <row r="925" spans="1:10">
      <c r="A925" s="606"/>
      <c r="B925" s="606"/>
      <c r="C925" s="607" t="s">
        <v>1887</v>
      </c>
      <c r="D925" s="608">
        <f>SUM(E925:J925)</f>
        <v>0</v>
      </c>
      <c r="E925" s="608"/>
      <c r="F925" s="608"/>
      <c r="G925" s="608"/>
      <c r="H925" s="608"/>
      <c r="I925" s="608"/>
      <c r="J925" s="608"/>
    </row>
    <row r="926" spans="1:10">
      <c r="A926" s="609"/>
      <c r="B926" s="609"/>
      <c r="C926" s="609" t="s">
        <v>620</v>
      </c>
      <c r="D926" s="610">
        <f t="shared" ref="D926:D942" si="6">SUM(E926:J926)</f>
        <v>0</v>
      </c>
      <c r="E926" s="610"/>
      <c r="F926" s="610"/>
      <c r="G926" s="610"/>
      <c r="H926" s="610"/>
      <c r="I926" s="610"/>
      <c r="J926" s="610"/>
    </row>
    <row r="927" spans="1:10">
      <c r="A927" s="606"/>
      <c r="B927" s="606"/>
      <c r="C927" s="607" t="s">
        <v>617</v>
      </c>
      <c r="D927" s="608">
        <f t="shared" si="6"/>
        <v>0</v>
      </c>
      <c r="E927" s="608"/>
      <c r="F927" s="608"/>
      <c r="G927" s="608"/>
      <c r="H927" s="608"/>
      <c r="I927" s="608"/>
      <c r="J927" s="608"/>
    </row>
    <row r="928" spans="1:10">
      <c r="A928" s="609"/>
      <c r="B928" s="609"/>
      <c r="C928" s="609" t="s">
        <v>598</v>
      </c>
      <c r="D928" s="610">
        <f t="shared" si="6"/>
        <v>0</v>
      </c>
      <c r="E928" s="610"/>
      <c r="F928" s="610"/>
      <c r="G928" s="610"/>
      <c r="H928" s="610"/>
      <c r="I928" s="610"/>
      <c r="J928" s="610"/>
    </row>
    <row r="929" spans="1:10">
      <c r="A929" s="606"/>
      <c r="B929" s="606"/>
      <c r="C929" s="607" t="s">
        <v>1888</v>
      </c>
      <c r="D929" s="608">
        <f t="shared" si="6"/>
        <v>0</v>
      </c>
      <c r="E929" s="608"/>
      <c r="F929" s="608"/>
      <c r="G929" s="608"/>
      <c r="H929" s="608"/>
      <c r="I929" s="608"/>
      <c r="J929" s="608"/>
    </row>
    <row r="930" spans="1:10">
      <c r="A930" s="609"/>
      <c r="B930" s="609"/>
      <c r="C930" s="609" t="s">
        <v>605</v>
      </c>
      <c r="D930" s="610">
        <f t="shared" si="6"/>
        <v>0</v>
      </c>
      <c r="E930" s="610"/>
      <c r="F930" s="610"/>
      <c r="G930" s="610"/>
      <c r="H930" s="610"/>
      <c r="I930" s="610"/>
      <c r="J930" s="610"/>
    </row>
    <row r="931" spans="1:10">
      <c r="A931" s="606"/>
      <c r="B931" s="606"/>
      <c r="C931" s="607" t="s">
        <v>608</v>
      </c>
      <c r="D931" s="608">
        <f t="shared" si="6"/>
        <v>0</v>
      </c>
      <c r="E931" s="608"/>
      <c r="F931" s="608"/>
      <c r="G931" s="608"/>
      <c r="H931" s="608"/>
      <c r="I931" s="608"/>
      <c r="J931" s="608"/>
    </row>
    <row r="932" spans="1:10">
      <c r="A932" s="609"/>
      <c r="B932" s="609"/>
      <c r="C932" s="609" t="s">
        <v>611</v>
      </c>
      <c r="D932" s="610">
        <f t="shared" si="6"/>
        <v>0</v>
      </c>
      <c r="E932" s="610"/>
      <c r="F932" s="610"/>
      <c r="G932" s="610"/>
      <c r="H932" s="610"/>
      <c r="I932" s="610"/>
      <c r="J932" s="610"/>
    </row>
    <row r="933" spans="1:10">
      <c r="A933" s="606"/>
      <c r="B933" s="606"/>
      <c r="C933" s="607" t="s">
        <v>1889</v>
      </c>
      <c r="D933" s="608">
        <f t="shared" si="6"/>
        <v>0</v>
      </c>
      <c r="E933" s="608"/>
      <c r="F933" s="608"/>
      <c r="G933" s="608"/>
      <c r="H933" s="608"/>
      <c r="I933" s="608"/>
      <c r="J933" s="608"/>
    </row>
    <row r="934" spans="1:10">
      <c r="A934" s="609"/>
      <c r="B934" s="609"/>
      <c r="C934" s="609" t="s">
        <v>584</v>
      </c>
      <c r="D934" s="610">
        <f t="shared" si="6"/>
        <v>0</v>
      </c>
      <c r="E934" s="610"/>
      <c r="F934" s="610"/>
      <c r="G934" s="610"/>
      <c r="H934" s="610"/>
      <c r="I934" s="610"/>
      <c r="J934" s="610"/>
    </row>
    <row r="935" spans="1:10">
      <c r="A935" s="606"/>
      <c r="B935" s="606"/>
      <c r="C935" s="607" t="s">
        <v>578</v>
      </c>
      <c r="D935" s="608">
        <f t="shared" si="6"/>
        <v>0</v>
      </c>
      <c r="E935" s="608"/>
      <c r="F935" s="608"/>
      <c r="G935" s="608"/>
      <c r="H935" s="608"/>
      <c r="I935" s="608"/>
      <c r="J935" s="608"/>
    </row>
    <row r="936" spans="1:10">
      <c r="A936" s="609"/>
      <c r="B936" s="609"/>
      <c r="C936" s="609" t="s">
        <v>581</v>
      </c>
      <c r="D936" s="610">
        <f t="shared" si="6"/>
        <v>0</v>
      </c>
      <c r="E936" s="610"/>
      <c r="F936" s="610"/>
      <c r="G936" s="610"/>
      <c r="H936" s="610"/>
      <c r="I936" s="610"/>
      <c r="J936" s="610"/>
    </row>
    <row r="937" spans="1:10">
      <c r="A937" s="606"/>
      <c r="B937" s="606"/>
      <c r="C937" s="607" t="s">
        <v>587</v>
      </c>
      <c r="D937" s="608">
        <f t="shared" si="6"/>
        <v>0</v>
      </c>
      <c r="E937" s="608"/>
      <c r="F937" s="608"/>
      <c r="G937" s="608"/>
      <c r="H937" s="608"/>
      <c r="I937" s="608"/>
      <c r="J937" s="608"/>
    </row>
    <row r="938" spans="1:10">
      <c r="A938" s="609"/>
      <c r="B938" s="609"/>
      <c r="C938" s="609" t="s">
        <v>590</v>
      </c>
      <c r="D938" s="610">
        <f t="shared" si="6"/>
        <v>0</v>
      </c>
      <c r="E938" s="610"/>
      <c r="F938" s="610"/>
      <c r="G938" s="610"/>
      <c r="H938" s="610"/>
      <c r="I938" s="610"/>
      <c r="J938" s="610"/>
    </row>
    <row r="939" spans="1:10">
      <c r="A939" s="606"/>
      <c r="B939" s="606"/>
      <c r="C939" s="607" t="s">
        <v>1890</v>
      </c>
      <c r="D939" s="608">
        <f t="shared" si="6"/>
        <v>0</v>
      </c>
      <c r="E939" s="608"/>
      <c r="F939" s="608"/>
      <c r="G939" s="608"/>
      <c r="H939" s="608"/>
      <c r="I939" s="608"/>
      <c r="J939" s="608"/>
    </row>
    <row r="940" spans="1:10">
      <c r="A940" s="609"/>
      <c r="B940" s="609"/>
      <c r="C940" s="609" t="s">
        <v>1891</v>
      </c>
      <c r="D940" s="610">
        <f t="shared" si="6"/>
        <v>0</v>
      </c>
      <c r="E940" s="610"/>
      <c r="F940" s="610"/>
      <c r="G940" s="610"/>
      <c r="H940" s="610"/>
      <c r="I940" s="610"/>
      <c r="J940" s="610"/>
    </row>
    <row r="941" spans="1:10">
      <c r="A941" s="606"/>
      <c r="B941" s="606"/>
      <c r="C941" s="607" t="s">
        <v>650</v>
      </c>
      <c r="D941" s="608">
        <f t="shared" si="6"/>
        <v>0</v>
      </c>
      <c r="E941" s="608"/>
      <c r="F941" s="608"/>
      <c r="G941" s="608"/>
      <c r="H941" s="608"/>
      <c r="I941" s="608"/>
      <c r="J941" s="608"/>
    </row>
    <row r="942" spans="1:10">
      <c r="A942" s="609"/>
      <c r="B942" s="609"/>
      <c r="C942" s="609" t="s">
        <v>647</v>
      </c>
      <c r="D942" s="610">
        <f t="shared" si="6"/>
        <v>0</v>
      </c>
      <c r="E942" s="610"/>
      <c r="F942" s="610"/>
      <c r="G942" s="610"/>
      <c r="H942" s="610"/>
      <c r="I942" s="610"/>
      <c r="J942" s="610"/>
    </row>
    <row r="943" spans="1:10">
      <c r="A943" s="606"/>
      <c r="B943" s="606"/>
      <c r="C943" s="607" t="s">
        <v>654</v>
      </c>
      <c r="D943" s="608">
        <f>SUM(E943:J943)</f>
        <v>0</v>
      </c>
      <c r="E943" s="608"/>
      <c r="F943" s="608"/>
      <c r="G943" s="608"/>
      <c r="H943" s="608"/>
      <c r="I943" s="608"/>
      <c r="J943" s="608"/>
    </row>
    <row r="944" spans="1:10">
      <c r="A944" s="609"/>
      <c r="B944" s="609"/>
      <c r="C944" s="609" t="s">
        <v>1892</v>
      </c>
      <c r="D944" s="610">
        <f t="shared" ref="D944:D947" si="7">SUM(E944:J944)</f>
        <v>0</v>
      </c>
      <c r="E944" s="610"/>
      <c r="F944" s="610"/>
      <c r="G944" s="610"/>
      <c r="H944" s="610"/>
      <c r="I944" s="610"/>
      <c r="J944" s="610"/>
    </row>
    <row r="945" spans="1:10">
      <c r="A945" s="606"/>
      <c r="B945" s="606"/>
      <c r="C945" s="607"/>
      <c r="D945" s="608">
        <f t="shared" si="7"/>
        <v>0</v>
      </c>
      <c r="E945" s="608"/>
      <c r="F945" s="608"/>
      <c r="G945" s="608"/>
      <c r="H945" s="608"/>
      <c r="I945" s="608"/>
      <c r="J945" s="608"/>
    </row>
    <row r="946" spans="1:10">
      <c r="A946" s="609"/>
      <c r="B946" s="609"/>
      <c r="C946" s="609"/>
      <c r="D946" s="610">
        <f t="shared" si="7"/>
        <v>0</v>
      </c>
      <c r="E946" s="610"/>
      <c r="F946" s="610"/>
      <c r="G946" s="610"/>
      <c r="H946" s="610"/>
      <c r="I946" s="610"/>
      <c r="J946" s="610"/>
    </row>
    <row r="947" spans="1:10">
      <c r="A947" s="606"/>
      <c r="B947" s="606"/>
      <c r="C947" s="607" t="s">
        <v>1893</v>
      </c>
      <c r="D947" s="608">
        <f t="shared" si="7"/>
        <v>0</v>
      </c>
      <c r="E947" s="608"/>
      <c r="F947" s="608"/>
      <c r="G947" s="608"/>
      <c r="H947" s="608"/>
      <c r="I947" s="608"/>
      <c r="J947" s="608"/>
    </row>
    <row r="948" spans="1:10">
      <c r="A948" s="611"/>
      <c r="B948" s="611"/>
      <c r="C948" s="611" t="s">
        <v>1546</v>
      </c>
      <c r="D948" s="612">
        <f>SUM(D925:D947)</f>
        <v>0</v>
      </c>
      <c r="E948" s="612">
        <f t="shared" ref="E948:J948" si="8">SUM(E925:E947)</f>
        <v>0</v>
      </c>
      <c r="F948" s="612">
        <f t="shared" si="8"/>
        <v>0</v>
      </c>
      <c r="G948" s="612">
        <f t="shared" si="8"/>
        <v>0</v>
      </c>
      <c r="H948" s="612">
        <f t="shared" si="8"/>
        <v>0</v>
      </c>
      <c r="I948" s="612">
        <f t="shared" si="8"/>
        <v>0</v>
      </c>
      <c r="J948" s="612">
        <f t="shared" si="8"/>
        <v>0</v>
      </c>
    </row>
    <row r="951" spans="1:10">
      <c r="A951" s="604" t="s">
        <v>1894</v>
      </c>
      <c r="B951" s="179"/>
      <c r="C951" s="179"/>
      <c r="D951" s="179"/>
      <c r="E951" s="179"/>
      <c r="F951" s="179"/>
      <c r="G951" s="179"/>
      <c r="H951" s="179"/>
      <c r="I951" s="179"/>
      <c r="J951" s="179"/>
    </row>
    <row r="952" spans="1:10">
      <c r="A952" s="605" t="s">
        <v>1875</v>
      </c>
      <c r="B952" s="179"/>
      <c r="C952" s="179"/>
      <c r="D952" s="179"/>
      <c r="E952" s="179"/>
      <c r="F952" s="179"/>
      <c r="G952" s="179"/>
      <c r="H952" s="179"/>
      <c r="I952" s="179"/>
      <c r="J952" s="179"/>
    </row>
    <row r="953" spans="1:10">
      <c r="A953" s="179"/>
      <c r="B953" s="179"/>
      <c r="C953" s="179"/>
      <c r="D953" s="179"/>
      <c r="E953" s="179"/>
      <c r="F953" s="179"/>
      <c r="G953" s="179"/>
      <c r="H953" s="179"/>
      <c r="I953" s="179"/>
      <c r="J953" s="179"/>
    </row>
    <row r="954" spans="1:10">
      <c r="A954" s="1167" t="s">
        <v>1876</v>
      </c>
      <c r="B954" s="1167" t="s">
        <v>1877</v>
      </c>
      <c r="C954" s="1169" t="s">
        <v>1878</v>
      </c>
      <c r="D954" s="1171" t="s">
        <v>1895</v>
      </c>
      <c r="E954" s="1172"/>
      <c r="F954" s="1172"/>
      <c r="G954" s="1172"/>
      <c r="H954" s="1172"/>
      <c r="I954" s="1173"/>
      <c r="J954" s="1169" t="s">
        <v>1896</v>
      </c>
    </row>
    <row r="955" spans="1:10" ht="36">
      <c r="A955" s="1168"/>
      <c r="B955" s="1168"/>
      <c r="C955" s="1170"/>
      <c r="D955" s="613" t="s">
        <v>1881</v>
      </c>
      <c r="E955" s="613" t="s">
        <v>1882</v>
      </c>
      <c r="F955" s="613" t="s">
        <v>1883</v>
      </c>
      <c r="G955" s="613" t="s">
        <v>1884</v>
      </c>
      <c r="H955" s="613" t="s">
        <v>1885</v>
      </c>
      <c r="I955" s="613" t="s">
        <v>1886</v>
      </c>
      <c r="J955" s="1170"/>
    </row>
    <row r="956" spans="1:10">
      <c r="A956" s="606"/>
      <c r="B956" s="606"/>
      <c r="C956" s="606" t="s">
        <v>1887</v>
      </c>
      <c r="D956" s="608"/>
      <c r="E956" s="608"/>
      <c r="F956" s="608"/>
      <c r="G956" s="608"/>
      <c r="H956" s="608"/>
      <c r="I956" s="608"/>
      <c r="J956" s="608">
        <f>SUM(D956:I956)</f>
        <v>0</v>
      </c>
    </row>
    <row r="957" spans="1:10">
      <c r="A957" s="609"/>
      <c r="B957" s="609"/>
      <c r="C957" s="609" t="s">
        <v>620</v>
      </c>
      <c r="D957" s="610"/>
      <c r="E957" s="610"/>
      <c r="F957" s="610"/>
      <c r="G957" s="610"/>
      <c r="H957" s="610"/>
      <c r="I957" s="610"/>
      <c r="J957" s="610">
        <f t="shared" ref="J957:J978" si="9">SUM(D957:I957)</f>
        <v>0</v>
      </c>
    </row>
    <row r="958" spans="1:10">
      <c r="A958" s="606"/>
      <c r="B958" s="606"/>
      <c r="C958" s="606" t="s">
        <v>617</v>
      </c>
      <c r="D958" s="608"/>
      <c r="E958" s="608"/>
      <c r="F958" s="608"/>
      <c r="G958" s="608"/>
      <c r="H958" s="608"/>
      <c r="I958" s="608"/>
      <c r="J958" s="608">
        <f t="shared" si="9"/>
        <v>0</v>
      </c>
    </row>
    <row r="959" spans="1:10">
      <c r="A959" s="609"/>
      <c r="B959" s="609"/>
      <c r="C959" s="609" t="s">
        <v>598</v>
      </c>
      <c r="D959" s="610"/>
      <c r="E959" s="610"/>
      <c r="F959" s="610"/>
      <c r="G959" s="610"/>
      <c r="H959" s="610"/>
      <c r="I959" s="610"/>
      <c r="J959" s="610">
        <f t="shared" si="9"/>
        <v>0</v>
      </c>
    </row>
    <row r="960" spans="1:10">
      <c r="A960" s="606"/>
      <c r="B960" s="606"/>
      <c r="C960" s="606" t="s">
        <v>1888</v>
      </c>
      <c r="D960" s="608"/>
      <c r="E960" s="608"/>
      <c r="F960" s="608"/>
      <c r="G960" s="608"/>
      <c r="H960" s="608"/>
      <c r="I960" s="608"/>
      <c r="J960" s="608">
        <f t="shared" si="9"/>
        <v>0</v>
      </c>
    </row>
    <row r="961" spans="1:10">
      <c r="A961" s="609"/>
      <c r="B961" s="609"/>
      <c r="C961" s="609" t="s">
        <v>605</v>
      </c>
      <c r="D961" s="610"/>
      <c r="E961" s="610"/>
      <c r="F961" s="610"/>
      <c r="G961" s="610"/>
      <c r="H961" s="610"/>
      <c r="I961" s="610"/>
      <c r="J961" s="610">
        <f t="shared" si="9"/>
        <v>0</v>
      </c>
    </row>
    <row r="962" spans="1:10">
      <c r="A962" s="606"/>
      <c r="B962" s="606"/>
      <c r="C962" s="606" t="s">
        <v>608</v>
      </c>
      <c r="D962" s="608"/>
      <c r="E962" s="608"/>
      <c r="F962" s="608"/>
      <c r="G962" s="608"/>
      <c r="H962" s="608"/>
      <c r="I962" s="608"/>
      <c r="J962" s="608">
        <f t="shared" si="9"/>
        <v>0</v>
      </c>
    </row>
    <row r="963" spans="1:10">
      <c r="A963" s="609"/>
      <c r="B963" s="609"/>
      <c r="C963" s="609" t="s">
        <v>611</v>
      </c>
      <c r="D963" s="610"/>
      <c r="E963" s="610"/>
      <c r="F963" s="610"/>
      <c r="G963" s="610"/>
      <c r="H963" s="610"/>
      <c r="I963" s="610"/>
      <c r="J963" s="610">
        <f t="shared" si="9"/>
        <v>0</v>
      </c>
    </row>
    <row r="964" spans="1:10">
      <c r="A964" s="606"/>
      <c r="B964" s="606"/>
      <c r="C964" s="606" t="s">
        <v>1889</v>
      </c>
      <c r="D964" s="608"/>
      <c r="E964" s="608"/>
      <c r="F964" s="608"/>
      <c r="G964" s="608"/>
      <c r="H964" s="608"/>
      <c r="I964" s="608"/>
      <c r="J964" s="608">
        <f t="shared" si="9"/>
        <v>0</v>
      </c>
    </row>
    <row r="965" spans="1:10">
      <c r="A965" s="609"/>
      <c r="B965" s="609"/>
      <c r="C965" s="609" t="s">
        <v>584</v>
      </c>
      <c r="D965" s="610"/>
      <c r="E965" s="610"/>
      <c r="F965" s="610"/>
      <c r="G965" s="610"/>
      <c r="H965" s="610"/>
      <c r="I965" s="610"/>
      <c r="J965" s="610">
        <f t="shared" si="9"/>
        <v>0</v>
      </c>
    </row>
    <row r="966" spans="1:10">
      <c r="A966" s="606"/>
      <c r="B966" s="606"/>
      <c r="C966" s="606" t="s">
        <v>578</v>
      </c>
      <c r="D966" s="608"/>
      <c r="E966" s="608"/>
      <c r="F966" s="608"/>
      <c r="G966" s="608"/>
      <c r="H966" s="608"/>
      <c r="I966" s="608"/>
      <c r="J966" s="608">
        <f t="shared" si="9"/>
        <v>0</v>
      </c>
    </row>
    <row r="967" spans="1:10">
      <c r="A967" s="609"/>
      <c r="B967" s="609"/>
      <c r="C967" s="609" t="s">
        <v>581</v>
      </c>
      <c r="D967" s="610"/>
      <c r="E967" s="610"/>
      <c r="F967" s="610"/>
      <c r="G967" s="610"/>
      <c r="H967" s="610"/>
      <c r="I967" s="610"/>
      <c r="J967" s="610">
        <f t="shared" si="9"/>
        <v>0</v>
      </c>
    </row>
    <row r="968" spans="1:10">
      <c r="A968" s="606"/>
      <c r="B968" s="606"/>
      <c r="C968" s="606" t="s">
        <v>587</v>
      </c>
      <c r="D968" s="608"/>
      <c r="E968" s="608"/>
      <c r="F968" s="608"/>
      <c r="G968" s="608"/>
      <c r="H968" s="608"/>
      <c r="I968" s="608"/>
      <c r="J968" s="608">
        <f t="shared" si="9"/>
        <v>0</v>
      </c>
    </row>
    <row r="969" spans="1:10">
      <c r="A969" s="609"/>
      <c r="B969" s="609"/>
      <c r="C969" s="609" t="s">
        <v>590</v>
      </c>
      <c r="D969" s="610"/>
      <c r="E969" s="610"/>
      <c r="F969" s="610"/>
      <c r="G969" s="610"/>
      <c r="H969" s="610"/>
      <c r="I969" s="610"/>
      <c r="J969" s="610">
        <f t="shared" si="9"/>
        <v>0</v>
      </c>
    </row>
    <row r="970" spans="1:10">
      <c r="A970" s="606"/>
      <c r="B970" s="606"/>
      <c r="C970" s="606" t="s">
        <v>1890</v>
      </c>
      <c r="D970" s="608"/>
      <c r="E970" s="608"/>
      <c r="F970" s="608"/>
      <c r="G970" s="608"/>
      <c r="H970" s="608"/>
      <c r="I970" s="608"/>
      <c r="J970" s="608">
        <f t="shared" si="9"/>
        <v>0</v>
      </c>
    </row>
    <row r="971" spans="1:10">
      <c r="A971" s="609"/>
      <c r="B971" s="609"/>
      <c r="C971" s="609" t="s">
        <v>1891</v>
      </c>
      <c r="D971" s="610"/>
      <c r="E971" s="610"/>
      <c r="F971" s="610"/>
      <c r="G971" s="610"/>
      <c r="H971" s="610"/>
      <c r="I971" s="610"/>
      <c r="J971" s="610">
        <f t="shared" si="9"/>
        <v>0</v>
      </c>
    </row>
    <row r="972" spans="1:10">
      <c r="A972" s="606"/>
      <c r="B972" s="606"/>
      <c r="C972" s="606" t="s">
        <v>650</v>
      </c>
      <c r="D972" s="608"/>
      <c r="E972" s="608"/>
      <c r="F972" s="608"/>
      <c r="G972" s="608"/>
      <c r="H972" s="608"/>
      <c r="I972" s="608"/>
      <c r="J972" s="608">
        <f t="shared" si="9"/>
        <v>0</v>
      </c>
    </row>
    <row r="973" spans="1:10">
      <c r="A973" s="609"/>
      <c r="B973" s="609"/>
      <c r="C973" s="609" t="s">
        <v>647</v>
      </c>
      <c r="D973" s="610"/>
      <c r="E973" s="610"/>
      <c r="F973" s="610"/>
      <c r="G973" s="610"/>
      <c r="H973" s="610"/>
      <c r="I973" s="610"/>
      <c r="J973" s="610">
        <f t="shared" si="9"/>
        <v>0</v>
      </c>
    </row>
    <row r="974" spans="1:10">
      <c r="A974" s="606"/>
      <c r="B974" s="606"/>
      <c r="C974" s="606" t="s">
        <v>654</v>
      </c>
      <c r="D974" s="608"/>
      <c r="E974" s="608"/>
      <c r="F974" s="608"/>
      <c r="G974" s="608"/>
      <c r="H974" s="608"/>
      <c r="I974" s="608"/>
      <c r="J974" s="608">
        <f t="shared" si="9"/>
        <v>0</v>
      </c>
    </row>
    <row r="975" spans="1:10">
      <c r="A975" s="609"/>
      <c r="B975" s="609"/>
      <c r="C975" s="609" t="s">
        <v>1892</v>
      </c>
      <c r="D975" s="610"/>
      <c r="E975" s="610"/>
      <c r="F975" s="610"/>
      <c r="G975" s="610"/>
      <c r="H975" s="610"/>
      <c r="I975" s="610"/>
      <c r="J975" s="610">
        <f t="shared" si="9"/>
        <v>0</v>
      </c>
    </row>
    <row r="976" spans="1:10">
      <c r="A976" s="606"/>
      <c r="B976" s="606"/>
      <c r="C976" s="606"/>
      <c r="D976" s="608"/>
      <c r="E976" s="608"/>
      <c r="F976" s="608"/>
      <c r="G976" s="608"/>
      <c r="H976" s="608"/>
      <c r="I976" s="608"/>
      <c r="J976" s="608">
        <f t="shared" si="9"/>
        <v>0</v>
      </c>
    </row>
    <row r="977" spans="1:25">
      <c r="A977" s="609"/>
      <c r="B977" s="609"/>
      <c r="C977" s="609"/>
      <c r="D977" s="610"/>
      <c r="E977" s="610"/>
      <c r="F977" s="610"/>
      <c r="G977" s="610"/>
      <c r="H977" s="610"/>
      <c r="I977" s="610"/>
      <c r="J977" s="610">
        <f t="shared" si="9"/>
        <v>0</v>
      </c>
    </row>
    <row r="978" spans="1:25">
      <c r="A978" s="606"/>
      <c r="B978" s="606"/>
      <c r="C978" s="606" t="s">
        <v>1897</v>
      </c>
      <c r="D978" s="608"/>
      <c r="E978" s="608"/>
      <c r="F978" s="608"/>
      <c r="G978" s="608"/>
      <c r="H978" s="608"/>
      <c r="I978" s="608"/>
      <c r="J978" s="608">
        <f t="shared" si="9"/>
        <v>0</v>
      </c>
    </row>
    <row r="979" spans="1:25">
      <c r="A979" s="614"/>
      <c r="B979" s="614"/>
      <c r="C979" s="614" t="s">
        <v>1546</v>
      </c>
      <c r="D979" s="615">
        <f t="shared" ref="D979:I979" si="10">SUM(D956:D978)</f>
        <v>0</v>
      </c>
      <c r="E979" s="615">
        <f t="shared" si="10"/>
        <v>0</v>
      </c>
      <c r="F979" s="615">
        <f t="shared" si="10"/>
        <v>0</v>
      </c>
      <c r="G979" s="615">
        <f t="shared" si="10"/>
        <v>0</v>
      </c>
      <c r="H979" s="615">
        <f t="shared" si="10"/>
        <v>0</v>
      </c>
      <c r="I979" s="615">
        <f t="shared" si="10"/>
        <v>0</v>
      </c>
      <c r="J979" s="615"/>
    </row>
    <row r="982" spans="1:25">
      <c r="A982" s="604" t="s">
        <v>1898</v>
      </c>
      <c r="B982" s="179"/>
      <c r="C982" s="179"/>
      <c r="D982" s="179"/>
      <c r="E982" s="179"/>
      <c r="F982" s="179"/>
      <c r="G982" s="179"/>
      <c r="H982" s="179"/>
      <c r="I982" s="179"/>
      <c r="J982" s="179"/>
      <c r="K982" s="179"/>
      <c r="L982" s="179"/>
      <c r="M982" s="179"/>
      <c r="N982" s="179"/>
      <c r="O982" s="179"/>
      <c r="P982" s="179"/>
      <c r="Q982" s="179"/>
      <c r="R982" s="179"/>
      <c r="S982" s="179"/>
      <c r="T982" s="179"/>
      <c r="U982" s="179"/>
      <c r="V982" s="179"/>
      <c r="W982" s="179"/>
      <c r="X982" s="179"/>
      <c r="Y982" s="179"/>
    </row>
    <row r="983" spans="1:25">
      <c r="A983" s="605" t="s">
        <v>1875</v>
      </c>
      <c r="B983" s="179"/>
      <c r="C983" s="179"/>
      <c r="D983" s="179"/>
      <c r="E983" s="179"/>
      <c r="F983" s="179"/>
      <c r="G983" s="179"/>
      <c r="H983" s="179"/>
      <c r="I983" s="179"/>
      <c r="J983" s="179"/>
      <c r="K983" s="179"/>
      <c r="L983" s="179"/>
      <c r="M983" s="179"/>
      <c r="N983" s="179"/>
      <c r="O983" s="179"/>
      <c r="P983" s="179"/>
      <c r="Q983" s="179"/>
      <c r="R983" s="179"/>
      <c r="S983" s="179"/>
      <c r="T983" s="179"/>
      <c r="U983" s="179"/>
      <c r="V983" s="179"/>
      <c r="W983" s="179"/>
      <c r="X983" s="179"/>
      <c r="Y983" s="179"/>
    </row>
    <row r="984" spans="1:25">
      <c r="A984" s="1164" t="s">
        <v>1899</v>
      </c>
      <c r="B984" s="1164" t="s">
        <v>1900</v>
      </c>
      <c r="C984" s="1165" t="s">
        <v>1901</v>
      </c>
      <c r="D984" s="1164" t="s">
        <v>1902</v>
      </c>
      <c r="E984" s="1164" t="s">
        <v>1903</v>
      </c>
      <c r="F984" s="1164" t="s">
        <v>1904</v>
      </c>
      <c r="G984" s="1164" t="s">
        <v>1905</v>
      </c>
      <c r="H984" s="1164" t="s">
        <v>1906</v>
      </c>
      <c r="I984" s="1164" t="s">
        <v>1907</v>
      </c>
      <c r="J984" s="1164" t="s">
        <v>1908</v>
      </c>
      <c r="K984" s="616" t="s">
        <v>1909</v>
      </c>
      <c r="L984" s="616"/>
      <c r="M984" s="1161" t="s">
        <v>1910</v>
      </c>
      <c r="N984" s="1162"/>
      <c r="O984" s="1161" t="s">
        <v>1911</v>
      </c>
      <c r="P984" s="1162"/>
      <c r="Q984" s="1161" t="s">
        <v>1912</v>
      </c>
      <c r="R984" s="1162"/>
      <c r="S984" s="616" t="s">
        <v>1913</v>
      </c>
      <c r="T984" s="616"/>
      <c r="U984" s="1164" t="s">
        <v>1914</v>
      </c>
      <c r="V984" s="1164" t="s">
        <v>1915</v>
      </c>
      <c r="W984" s="1164" t="s">
        <v>1916</v>
      </c>
      <c r="X984" s="1164" t="s">
        <v>1825</v>
      </c>
      <c r="Y984" s="1164" t="s">
        <v>1917</v>
      </c>
    </row>
    <row r="985" spans="1:25">
      <c r="A985" s="1164"/>
      <c r="B985" s="1164"/>
      <c r="C985" s="1166"/>
      <c r="D985" s="1164"/>
      <c r="E985" s="1164"/>
      <c r="F985" s="1164"/>
      <c r="G985" s="1164"/>
      <c r="H985" s="1164"/>
      <c r="I985" s="1164"/>
      <c r="J985" s="1164"/>
      <c r="K985" s="617" t="s">
        <v>1918</v>
      </c>
      <c r="L985" s="618" t="s">
        <v>1919</v>
      </c>
      <c r="M985" s="617" t="s">
        <v>1918</v>
      </c>
      <c r="N985" s="618" t="s">
        <v>1919</v>
      </c>
      <c r="O985" s="617" t="s">
        <v>1918</v>
      </c>
      <c r="P985" s="618" t="s">
        <v>1919</v>
      </c>
      <c r="Q985" s="617" t="s">
        <v>1918</v>
      </c>
      <c r="R985" s="618" t="s">
        <v>1919</v>
      </c>
      <c r="S985" s="617" t="s">
        <v>1918</v>
      </c>
      <c r="T985" s="618" t="s">
        <v>1919</v>
      </c>
      <c r="U985" s="1164"/>
      <c r="V985" s="1164"/>
      <c r="W985" s="1164"/>
      <c r="X985" s="1164"/>
      <c r="Y985" s="1164"/>
    </row>
    <row r="986" spans="1:25">
      <c r="A986" s="619"/>
      <c r="B986" s="619"/>
      <c r="C986" s="619"/>
      <c r="D986" s="619"/>
      <c r="E986" s="608"/>
      <c r="F986" s="619"/>
      <c r="G986" s="608"/>
      <c r="H986" s="608"/>
      <c r="I986" s="619"/>
      <c r="J986" s="608">
        <f>+H986*E986</f>
        <v>0</v>
      </c>
      <c r="K986" s="608"/>
      <c r="L986" s="608"/>
      <c r="M986" s="608"/>
      <c r="N986" s="608"/>
      <c r="O986" s="608"/>
      <c r="P986" s="608"/>
      <c r="Q986" s="608"/>
      <c r="R986" s="608"/>
      <c r="S986" s="608"/>
      <c r="T986" s="608"/>
      <c r="U986" s="619"/>
      <c r="V986" s="619"/>
      <c r="W986" s="619"/>
      <c r="X986" s="619"/>
      <c r="Y986" s="619"/>
    </row>
    <row r="987" spans="1:25">
      <c r="A987" s="620"/>
      <c r="B987" s="620"/>
      <c r="C987" s="620"/>
      <c r="D987" s="620"/>
      <c r="E987" s="610"/>
      <c r="F987" s="620"/>
      <c r="G987" s="610"/>
      <c r="H987" s="610"/>
      <c r="I987" s="620"/>
      <c r="J987" s="610">
        <f t="shared" ref="J987:J1018" si="11">+H987*E987</f>
        <v>0</v>
      </c>
      <c r="K987" s="610"/>
      <c r="L987" s="610"/>
      <c r="M987" s="610"/>
      <c r="N987" s="610"/>
      <c r="O987" s="610"/>
      <c r="P987" s="610"/>
      <c r="Q987" s="610"/>
      <c r="R987" s="610"/>
      <c r="S987" s="610"/>
      <c r="T987" s="610"/>
      <c r="U987" s="620"/>
      <c r="V987" s="620"/>
      <c r="W987" s="620"/>
      <c r="X987" s="620"/>
      <c r="Y987" s="620"/>
    </row>
    <row r="988" spans="1:25">
      <c r="A988" s="619"/>
      <c r="B988" s="619"/>
      <c r="C988" s="619"/>
      <c r="D988" s="619"/>
      <c r="E988" s="608"/>
      <c r="F988" s="619"/>
      <c r="G988" s="608"/>
      <c r="H988" s="608"/>
      <c r="I988" s="619"/>
      <c r="J988" s="608">
        <f t="shared" si="11"/>
        <v>0</v>
      </c>
      <c r="K988" s="608"/>
      <c r="L988" s="608"/>
      <c r="M988" s="608"/>
      <c r="N988" s="608"/>
      <c r="O988" s="608"/>
      <c r="P988" s="608"/>
      <c r="Q988" s="608"/>
      <c r="R988" s="608"/>
      <c r="S988" s="608"/>
      <c r="T988" s="608"/>
      <c r="U988" s="619"/>
      <c r="V988" s="619"/>
      <c r="W988" s="619"/>
      <c r="X988" s="619"/>
      <c r="Y988" s="619"/>
    </row>
    <row r="989" spans="1:25">
      <c r="A989" s="620"/>
      <c r="B989" s="620"/>
      <c r="C989" s="620"/>
      <c r="D989" s="620"/>
      <c r="E989" s="610"/>
      <c r="F989" s="620"/>
      <c r="G989" s="610"/>
      <c r="H989" s="610"/>
      <c r="I989" s="620"/>
      <c r="J989" s="610">
        <f t="shared" si="11"/>
        <v>0</v>
      </c>
      <c r="K989" s="610"/>
      <c r="L989" s="610"/>
      <c r="M989" s="610"/>
      <c r="N989" s="610"/>
      <c r="O989" s="610"/>
      <c r="P989" s="610"/>
      <c r="Q989" s="610"/>
      <c r="R989" s="610"/>
      <c r="S989" s="610"/>
      <c r="T989" s="610"/>
      <c r="U989" s="620"/>
      <c r="V989" s="620"/>
      <c r="W989" s="620"/>
      <c r="X989" s="620"/>
      <c r="Y989" s="620"/>
    </row>
    <row r="990" spans="1:25">
      <c r="A990" s="619"/>
      <c r="B990" s="619"/>
      <c r="C990" s="619"/>
      <c r="D990" s="619"/>
      <c r="E990" s="608"/>
      <c r="F990" s="619"/>
      <c r="G990" s="608"/>
      <c r="H990" s="608"/>
      <c r="I990" s="619"/>
      <c r="J990" s="608">
        <f t="shared" si="11"/>
        <v>0</v>
      </c>
      <c r="K990" s="608"/>
      <c r="L990" s="608"/>
      <c r="M990" s="608"/>
      <c r="N990" s="608"/>
      <c r="O990" s="608"/>
      <c r="P990" s="608"/>
      <c r="Q990" s="608"/>
      <c r="R990" s="608"/>
      <c r="S990" s="608"/>
      <c r="T990" s="608"/>
      <c r="U990" s="619"/>
      <c r="V990" s="619"/>
      <c r="W990" s="619"/>
      <c r="X990" s="619"/>
      <c r="Y990" s="619"/>
    </row>
    <row r="991" spans="1:25">
      <c r="A991" s="620"/>
      <c r="B991" s="620"/>
      <c r="C991" s="620"/>
      <c r="D991" s="620"/>
      <c r="E991" s="610"/>
      <c r="F991" s="620"/>
      <c r="G991" s="610"/>
      <c r="H991" s="610"/>
      <c r="I991" s="620"/>
      <c r="J991" s="610">
        <f t="shared" si="11"/>
        <v>0</v>
      </c>
      <c r="K991" s="610"/>
      <c r="L991" s="610"/>
      <c r="M991" s="610"/>
      <c r="N991" s="610"/>
      <c r="O991" s="610"/>
      <c r="P991" s="610"/>
      <c r="Q991" s="610"/>
      <c r="R991" s="610"/>
      <c r="S991" s="610"/>
      <c r="T991" s="610"/>
      <c r="U991" s="620"/>
      <c r="V991" s="620"/>
      <c r="W991" s="620"/>
      <c r="X991" s="620"/>
      <c r="Y991" s="620"/>
    </row>
    <row r="992" spans="1:25">
      <c r="A992" s="619"/>
      <c r="B992" s="619"/>
      <c r="C992" s="619"/>
      <c r="D992" s="619"/>
      <c r="E992" s="608"/>
      <c r="F992" s="619"/>
      <c r="G992" s="608"/>
      <c r="H992" s="608"/>
      <c r="I992" s="619"/>
      <c r="J992" s="608">
        <f t="shared" si="11"/>
        <v>0</v>
      </c>
      <c r="K992" s="608"/>
      <c r="L992" s="608"/>
      <c r="M992" s="608"/>
      <c r="N992" s="608"/>
      <c r="O992" s="608"/>
      <c r="P992" s="608"/>
      <c r="Q992" s="608"/>
      <c r="R992" s="608"/>
      <c r="S992" s="608"/>
      <c r="T992" s="608"/>
      <c r="U992" s="619"/>
      <c r="V992" s="619"/>
      <c r="W992" s="619"/>
      <c r="X992" s="619"/>
      <c r="Y992" s="619"/>
    </row>
    <row r="993" spans="1:25">
      <c r="A993" s="620"/>
      <c r="B993" s="620"/>
      <c r="C993" s="620"/>
      <c r="D993" s="620"/>
      <c r="E993" s="610"/>
      <c r="F993" s="620"/>
      <c r="G993" s="610"/>
      <c r="H993" s="610"/>
      <c r="I993" s="620"/>
      <c r="J993" s="610">
        <f t="shared" si="11"/>
        <v>0</v>
      </c>
      <c r="K993" s="610"/>
      <c r="L993" s="610"/>
      <c r="M993" s="610"/>
      <c r="N993" s="610"/>
      <c r="O993" s="610"/>
      <c r="P993" s="610"/>
      <c r="Q993" s="610"/>
      <c r="R993" s="610"/>
      <c r="S993" s="610"/>
      <c r="T993" s="610"/>
      <c r="U993" s="620"/>
      <c r="V993" s="620"/>
      <c r="W993" s="620"/>
      <c r="X993" s="620"/>
      <c r="Y993" s="620"/>
    </row>
    <row r="994" spans="1:25">
      <c r="A994" s="619"/>
      <c r="B994" s="619"/>
      <c r="C994" s="619"/>
      <c r="D994" s="619"/>
      <c r="E994" s="608"/>
      <c r="F994" s="619"/>
      <c r="G994" s="608"/>
      <c r="H994" s="608"/>
      <c r="I994" s="619"/>
      <c r="J994" s="608">
        <f t="shared" si="11"/>
        <v>0</v>
      </c>
      <c r="K994" s="608"/>
      <c r="L994" s="608"/>
      <c r="M994" s="608"/>
      <c r="N994" s="608"/>
      <c r="O994" s="608"/>
      <c r="P994" s="608"/>
      <c r="Q994" s="608"/>
      <c r="R994" s="608"/>
      <c r="S994" s="608"/>
      <c r="T994" s="608"/>
      <c r="U994" s="619"/>
      <c r="V994" s="619"/>
      <c r="W994" s="619"/>
      <c r="X994" s="619"/>
      <c r="Y994" s="619"/>
    </row>
    <row r="995" spans="1:25">
      <c r="A995" s="620"/>
      <c r="B995" s="620"/>
      <c r="C995" s="620"/>
      <c r="D995" s="620"/>
      <c r="E995" s="610"/>
      <c r="F995" s="620"/>
      <c r="G995" s="610"/>
      <c r="H995" s="610"/>
      <c r="I995" s="620"/>
      <c r="J995" s="610">
        <f t="shared" si="11"/>
        <v>0</v>
      </c>
      <c r="K995" s="610"/>
      <c r="L995" s="610"/>
      <c r="M995" s="610"/>
      <c r="N995" s="610"/>
      <c r="O995" s="610"/>
      <c r="P995" s="610"/>
      <c r="Q995" s="610"/>
      <c r="R995" s="610"/>
      <c r="S995" s="610"/>
      <c r="T995" s="610"/>
      <c r="U995" s="620"/>
      <c r="V995" s="620"/>
      <c r="W995" s="620"/>
      <c r="X995" s="620"/>
      <c r="Y995" s="620"/>
    </row>
    <row r="996" spans="1:25">
      <c r="A996" s="619"/>
      <c r="B996" s="619"/>
      <c r="C996" s="619"/>
      <c r="D996" s="619"/>
      <c r="E996" s="608"/>
      <c r="F996" s="619"/>
      <c r="G996" s="608"/>
      <c r="H996" s="608"/>
      <c r="I996" s="619"/>
      <c r="J996" s="608">
        <f t="shared" si="11"/>
        <v>0</v>
      </c>
      <c r="K996" s="608"/>
      <c r="L996" s="608"/>
      <c r="M996" s="608"/>
      <c r="N996" s="608"/>
      <c r="O996" s="608"/>
      <c r="P996" s="608"/>
      <c r="Q996" s="608"/>
      <c r="R996" s="608"/>
      <c r="S996" s="608"/>
      <c r="T996" s="608"/>
      <c r="U996" s="619"/>
      <c r="V996" s="619"/>
      <c r="W996" s="619"/>
      <c r="X996" s="619"/>
      <c r="Y996" s="619"/>
    </row>
    <row r="997" spans="1:25">
      <c r="A997" s="620"/>
      <c r="B997" s="620"/>
      <c r="C997" s="620"/>
      <c r="D997" s="620"/>
      <c r="E997" s="610"/>
      <c r="F997" s="620"/>
      <c r="G997" s="610"/>
      <c r="H997" s="610"/>
      <c r="I997" s="620"/>
      <c r="J997" s="610">
        <f t="shared" si="11"/>
        <v>0</v>
      </c>
      <c r="K997" s="610"/>
      <c r="L997" s="610"/>
      <c r="M997" s="610"/>
      <c r="N997" s="610"/>
      <c r="O997" s="610"/>
      <c r="P997" s="610"/>
      <c r="Q997" s="610"/>
      <c r="R997" s="610"/>
      <c r="S997" s="610"/>
      <c r="T997" s="610"/>
      <c r="U997" s="620"/>
      <c r="V997" s="620"/>
      <c r="W997" s="620"/>
      <c r="X997" s="620"/>
      <c r="Y997" s="620"/>
    </row>
    <row r="998" spans="1:25">
      <c r="A998" s="619"/>
      <c r="B998" s="619"/>
      <c r="C998" s="619"/>
      <c r="D998" s="619"/>
      <c r="E998" s="608"/>
      <c r="F998" s="619"/>
      <c r="G998" s="608"/>
      <c r="H998" s="608"/>
      <c r="I998" s="619"/>
      <c r="J998" s="608">
        <f t="shared" si="11"/>
        <v>0</v>
      </c>
      <c r="K998" s="608"/>
      <c r="L998" s="608"/>
      <c r="M998" s="608"/>
      <c r="N998" s="608"/>
      <c r="O998" s="608"/>
      <c r="P998" s="608"/>
      <c r="Q998" s="608"/>
      <c r="R998" s="608"/>
      <c r="S998" s="608"/>
      <c r="T998" s="608"/>
      <c r="U998" s="619"/>
      <c r="V998" s="619"/>
      <c r="W998" s="619"/>
      <c r="X998" s="619"/>
      <c r="Y998" s="619"/>
    </row>
    <row r="999" spans="1:25">
      <c r="A999" s="620"/>
      <c r="B999" s="620"/>
      <c r="C999" s="620"/>
      <c r="D999" s="620"/>
      <c r="E999" s="610"/>
      <c r="F999" s="620"/>
      <c r="G999" s="610"/>
      <c r="H999" s="610"/>
      <c r="I999" s="620"/>
      <c r="J999" s="610">
        <f t="shared" si="11"/>
        <v>0</v>
      </c>
      <c r="K999" s="610"/>
      <c r="L999" s="610"/>
      <c r="M999" s="610"/>
      <c r="N999" s="610"/>
      <c r="O999" s="610"/>
      <c r="P999" s="610"/>
      <c r="Q999" s="610"/>
      <c r="R999" s="610"/>
      <c r="S999" s="610"/>
      <c r="T999" s="610"/>
      <c r="U999" s="620"/>
      <c r="V999" s="620"/>
      <c r="W999" s="620"/>
      <c r="X999" s="620"/>
      <c r="Y999" s="620"/>
    </row>
    <row r="1000" spans="1:25">
      <c r="A1000" s="619"/>
      <c r="B1000" s="619"/>
      <c r="C1000" s="619"/>
      <c r="D1000" s="619"/>
      <c r="E1000" s="608"/>
      <c r="F1000" s="619"/>
      <c r="G1000" s="608"/>
      <c r="H1000" s="608"/>
      <c r="I1000" s="619"/>
      <c r="J1000" s="608">
        <f t="shared" si="11"/>
        <v>0</v>
      </c>
      <c r="K1000" s="608"/>
      <c r="L1000" s="608"/>
      <c r="M1000" s="608"/>
      <c r="N1000" s="608"/>
      <c r="O1000" s="608"/>
      <c r="P1000" s="608"/>
      <c r="Q1000" s="608"/>
      <c r="R1000" s="608"/>
      <c r="S1000" s="608"/>
      <c r="T1000" s="608"/>
      <c r="U1000" s="619"/>
      <c r="V1000" s="619"/>
      <c r="W1000" s="619"/>
      <c r="X1000" s="619"/>
      <c r="Y1000" s="619"/>
    </row>
    <row r="1001" spans="1:25">
      <c r="A1001" s="620"/>
      <c r="B1001" s="620"/>
      <c r="C1001" s="620"/>
      <c r="D1001" s="620"/>
      <c r="E1001" s="610"/>
      <c r="F1001" s="620"/>
      <c r="G1001" s="610"/>
      <c r="H1001" s="610"/>
      <c r="I1001" s="620"/>
      <c r="J1001" s="610">
        <f t="shared" si="11"/>
        <v>0</v>
      </c>
      <c r="K1001" s="610"/>
      <c r="L1001" s="610"/>
      <c r="M1001" s="610"/>
      <c r="N1001" s="610"/>
      <c r="O1001" s="610"/>
      <c r="P1001" s="610"/>
      <c r="Q1001" s="610"/>
      <c r="R1001" s="610"/>
      <c r="S1001" s="610"/>
      <c r="T1001" s="610"/>
      <c r="U1001" s="620"/>
      <c r="V1001" s="620"/>
      <c r="W1001" s="620"/>
      <c r="X1001" s="620"/>
      <c r="Y1001" s="620"/>
    </row>
    <row r="1002" spans="1:25">
      <c r="A1002" s="619"/>
      <c r="B1002" s="619"/>
      <c r="C1002" s="619"/>
      <c r="D1002" s="619"/>
      <c r="E1002" s="608"/>
      <c r="F1002" s="619"/>
      <c r="G1002" s="608"/>
      <c r="H1002" s="608"/>
      <c r="I1002" s="619"/>
      <c r="J1002" s="608">
        <f t="shared" si="11"/>
        <v>0</v>
      </c>
      <c r="K1002" s="608"/>
      <c r="L1002" s="608"/>
      <c r="M1002" s="608"/>
      <c r="N1002" s="608"/>
      <c r="O1002" s="608"/>
      <c r="P1002" s="608"/>
      <c r="Q1002" s="608"/>
      <c r="R1002" s="608"/>
      <c r="S1002" s="608"/>
      <c r="T1002" s="608"/>
      <c r="U1002" s="619"/>
      <c r="V1002" s="619"/>
      <c r="W1002" s="619"/>
      <c r="X1002" s="619"/>
      <c r="Y1002" s="619"/>
    </row>
    <row r="1003" spans="1:25">
      <c r="A1003" s="620"/>
      <c r="B1003" s="620"/>
      <c r="C1003" s="620"/>
      <c r="D1003" s="620"/>
      <c r="E1003" s="610"/>
      <c r="F1003" s="620"/>
      <c r="G1003" s="610"/>
      <c r="H1003" s="610"/>
      <c r="I1003" s="620"/>
      <c r="J1003" s="610">
        <f t="shared" si="11"/>
        <v>0</v>
      </c>
      <c r="K1003" s="610"/>
      <c r="L1003" s="610"/>
      <c r="M1003" s="610"/>
      <c r="N1003" s="610"/>
      <c r="O1003" s="610"/>
      <c r="P1003" s="610"/>
      <c r="Q1003" s="610"/>
      <c r="R1003" s="610"/>
      <c r="S1003" s="610"/>
      <c r="T1003" s="610"/>
      <c r="U1003" s="620"/>
      <c r="V1003" s="620"/>
      <c r="W1003" s="620"/>
      <c r="X1003" s="620"/>
      <c r="Y1003" s="620"/>
    </row>
    <row r="1004" spans="1:25">
      <c r="A1004" s="619"/>
      <c r="B1004" s="619"/>
      <c r="C1004" s="619"/>
      <c r="D1004" s="619"/>
      <c r="E1004" s="608"/>
      <c r="F1004" s="619"/>
      <c r="G1004" s="608"/>
      <c r="H1004" s="608"/>
      <c r="I1004" s="619"/>
      <c r="J1004" s="608">
        <f t="shared" si="11"/>
        <v>0</v>
      </c>
      <c r="K1004" s="608"/>
      <c r="L1004" s="608"/>
      <c r="M1004" s="608"/>
      <c r="N1004" s="608"/>
      <c r="O1004" s="608"/>
      <c r="P1004" s="608"/>
      <c r="Q1004" s="608"/>
      <c r="R1004" s="608"/>
      <c r="S1004" s="608"/>
      <c r="T1004" s="608"/>
      <c r="U1004" s="619"/>
      <c r="V1004" s="619"/>
      <c r="W1004" s="619"/>
      <c r="X1004" s="619"/>
      <c r="Y1004" s="619"/>
    </row>
    <row r="1005" spans="1:25">
      <c r="A1005" s="620"/>
      <c r="B1005" s="620"/>
      <c r="C1005" s="620"/>
      <c r="D1005" s="620"/>
      <c r="E1005" s="610"/>
      <c r="F1005" s="620"/>
      <c r="G1005" s="610"/>
      <c r="H1005" s="610"/>
      <c r="I1005" s="620"/>
      <c r="J1005" s="610">
        <f t="shared" si="11"/>
        <v>0</v>
      </c>
      <c r="K1005" s="610"/>
      <c r="L1005" s="610"/>
      <c r="M1005" s="610"/>
      <c r="N1005" s="610"/>
      <c r="O1005" s="610"/>
      <c r="P1005" s="610"/>
      <c r="Q1005" s="610"/>
      <c r="R1005" s="610"/>
      <c r="S1005" s="610"/>
      <c r="T1005" s="610"/>
      <c r="U1005" s="620"/>
      <c r="V1005" s="620"/>
      <c r="W1005" s="620"/>
      <c r="X1005" s="620"/>
      <c r="Y1005" s="620"/>
    </row>
    <row r="1006" spans="1:25">
      <c r="A1006" s="619"/>
      <c r="B1006" s="619"/>
      <c r="C1006" s="619"/>
      <c r="D1006" s="619"/>
      <c r="E1006" s="608"/>
      <c r="F1006" s="619"/>
      <c r="G1006" s="608"/>
      <c r="H1006" s="608"/>
      <c r="I1006" s="619"/>
      <c r="J1006" s="608">
        <f t="shared" si="11"/>
        <v>0</v>
      </c>
      <c r="K1006" s="608"/>
      <c r="L1006" s="608"/>
      <c r="M1006" s="608"/>
      <c r="N1006" s="608"/>
      <c r="O1006" s="608"/>
      <c r="P1006" s="608"/>
      <c r="Q1006" s="608"/>
      <c r="R1006" s="608"/>
      <c r="S1006" s="608"/>
      <c r="T1006" s="608"/>
      <c r="U1006" s="619"/>
      <c r="V1006" s="619"/>
      <c r="W1006" s="619"/>
      <c r="X1006" s="619"/>
      <c r="Y1006" s="619"/>
    </row>
    <row r="1007" spans="1:25">
      <c r="A1007" s="620"/>
      <c r="B1007" s="620"/>
      <c r="C1007" s="620"/>
      <c r="D1007" s="620"/>
      <c r="E1007" s="610"/>
      <c r="F1007" s="620"/>
      <c r="G1007" s="610"/>
      <c r="H1007" s="610"/>
      <c r="I1007" s="620"/>
      <c r="J1007" s="610">
        <f t="shared" si="11"/>
        <v>0</v>
      </c>
      <c r="K1007" s="610"/>
      <c r="L1007" s="610"/>
      <c r="M1007" s="610"/>
      <c r="N1007" s="610"/>
      <c r="O1007" s="610"/>
      <c r="P1007" s="610"/>
      <c r="Q1007" s="610"/>
      <c r="R1007" s="610"/>
      <c r="S1007" s="610"/>
      <c r="T1007" s="610"/>
      <c r="U1007" s="620"/>
      <c r="V1007" s="620"/>
      <c r="W1007" s="620"/>
      <c r="X1007" s="620"/>
      <c r="Y1007" s="620"/>
    </row>
    <row r="1008" spans="1:25">
      <c r="A1008" s="619"/>
      <c r="B1008" s="619"/>
      <c r="C1008" s="619"/>
      <c r="D1008" s="619"/>
      <c r="E1008" s="608"/>
      <c r="F1008" s="619"/>
      <c r="G1008" s="608"/>
      <c r="H1008" s="608"/>
      <c r="I1008" s="619"/>
      <c r="J1008" s="608">
        <f t="shared" si="11"/>
        <v>0</v>
      </c>
      <c r="K1008" s="608"/>
      <c r="L1008" s="608"/>
      <c r="M1008" s="608"/>
      <c r="N1008" s="608"/>
      <c r="O1008" s="608"/>
      <c r="P1008" s="608"/>
      <c r="Q1008" s="608"/>
      <c r="R1008" s="608"/>
      <c r="S1008" s="608"/>
      <c r="T1008" s="608"/>
      <c r="U1008" s="619"/>
      <c r="V1008" s="619"/>
      <c r="W1008" s="619"/>
      <c r="X1008" s="619"/>
      <c r="Y1008" s="619"/>
    </row>
    <row r="1009" spans="1:27">
      <c r="A1009" s="620"/>
      <c r="B1009" s="620"/>
      <c r="C1009" s="620"/>
      <c r="D1009" s="620"/>
      <c r="E1009" s="610"/>
      <c r="F1009" s="620"/>
      <c r="G1009" s="610"/>
      <c r="H1009" s="610"/>
      <c r="I1009" s="620"/>
      <c r="J1009" s="610">
        <f t="shared" si="11"/>
        <v>0</v>
      </c>
      <c r="K1009" s="610"/>
      <c r="L1009" s="610"/>
      <c r="M1009" s="610"/>
      <c r="N1009" s="610"/>
      <c r="O1009" s="610"/>
      <c r="P1009" s="610"/>
      <c r="Q1009" s="610"/>
      <c r="R1009" s="610"/>
      <c r="S1009" s="610"/>
      <c r="T1009" s="610"/>
      <c r="U1009" s="620"/>
      <c r="V1009" s="620"/>
      <c r="W1009" s="620"/>
      <c r="X1009" s="620"/>
      <c r="Y1009" s="620"/>
    </row>
    <row r="1010" spans="1:27">
      <c r="A1010" s="619"/>
      <c r="B1010" s="619"/>
      <c r="C1010" s="619"/>
      <c r="D1010" s="619"/>
      <c r="E1010" s="608"/>
      <c r="F1010" s="619"/>
      <c r="G1010" s="608"/>
      <c r="H1010" s="608"/>
      <c r="I1010" s="619"/>
      <c r="J1010" s="608">
        <f t="shared" si="11"/>
        <v>0</v>
      </c>
      <c r="K1010" s="608"/>
      <c r="L1010" s="608"/>
      <c r="M1010" s="608"/>
      <c r="N1010" s="608"/>
      <c r="O1010" s="608"/>
      <c r="P1010" s="608"/>
      <c r="Q1010" s="608"/>
      <c r="R1010" s="608"/>
      <c r="S1010" s="608"/>
      <c r="T1010" s="608"/>
      <c r="U1010" s="619"/>
      <c r="V1010" s="619"/>
      <c r="W1010" s="619"/>
      <c r="X1010" s="619"/>
      <c r="Y1010" s="619"/>
    </row>
    <row r="1011" spans="1:27">
      <c r="A1011" s="620"/>
      <c r="B1011" s="620"/>
      <c r="C1011" s="620"/>
      <c r="D1011" s="620"/>
      <c r="E1011" s="610"/>
      <c r="F1011" s="620"/>
      <c r="G1011" s="610"/>
      <c r="H1011" s="610"/>
      <c r="I1011" s="620"/>
      <c r="J1011" s="610">
        <f t="shared" si="11"/>
        <v>0</v>
      </c>
      <c r="K1011" s="610"/>
      <c r="L1011" s="610"/>
      <c r="M1011" s="610"/>
      <c r="N1011" s="610"/>
      <c r="O1011" s="610"/>
      <c r="P1011" s="610"/>
      <c r="Q1011" s="610"/>
      <c r="R1011" s="610"/>
      <c r="S1011" s="610"/>
      <c r="T1011" s="610"/>
      <c r="U1011" s="620"/>
      <c r="V1011" s="620"/>
      <c r="W1011" s="620"/>
      <c r="X1011" s="620"/>
      <c r="Y1011" s="620"/>
    </row>
    <row r="1012" spans="1:27">
      <c r="A1012" s="619"/>
      <c r="B1012" s="619"/>
      <c r="C1012" s="619"/>
      <c r="D1012" s="619"/>
      <c r="E1012" s="608"/>
      <c r="F1012" s="619"/>
      <c r="G1012" s="608"/>
      <c r="H1012" s="608"/>
      <c r="I1012" s="619"/>
      <c r="J1012" s="608">
        <f t="shared" si="11"/>
        <v>0</v>
      </c>
      <c r="K1012" s="608"/>
      <c r="L1012" s="608"/>
      <c r="M1012" s="608"/>
      <c r="N1012" s="608"/>
      <c r="O1012" s="608"/>
      <c r="P1012" s="608"/>
      <c r="Q1012" s="608"/>
      <c r="R1012" s="608"/>
      <c r="S1012" s="608"/>
      <c r="T1012" s="608"/>
      <c r="U1012" s="619"/>
      <c r="V1012" s="619"/>
      <c r="W1012" s="619"/>
      <c r="X1012" s="619"/>
      <c r="Y1012" s="619"/>
    </row>
    <row r="1013" spans="1:27">
      <c r="A1013" s="620"/>
      <c r="B1013" s="620"/>
      <c r="C1013" s="620"/>
      <c r="D1013" s="620"/>
      <c r="E1013" s="610"/>
      <c r="F1013" s="620"/>
      <c r="G1013" s="610"/>
      <c r="H1013" s="610"/>
      <c r="I1013" s="620"/>
      <c r="J1013" s="610">
        <f t="shared" si="11"/>
        <v>0</v>
      </c>
      <c r="K1013" s="610"/>
      <c r="L1013" s="610"/>
      <c r="M1013" s="610"/>
      <c r="N1013" s="610"/>
      <c r="O1013" s="610"/>
      <c r="P1013" s="610"/>
      <c r="Q1013" s="610"/>
      <c r="R1013" s="610"/>
      <c r="S1013" s="610"/>
      <c r="T1013" s="610"/>
      <c r="U1013" s="620"/>
      <c r="V1013" s="620"/>
      <c r="W1013" s="620"/>
      <c r="X1013" s="620"/>
      <c r="Y1013" s="620"/>
    </row>
    <row r="1014" spans="1:27">
      <c r="A1014" s="619"/>
      <c r="B1014" s="619"/>
      <c r="C1014" s="619"/>
      <c r="D1014" s="619"/>
      <c r="E1014" s="608"/>
      <c r="F1014" s="619"/>
      <c r="G1014" s="608"/>
      <c r="H1014" s="608"/>
      <c r="I1014" s="619"/>
      <c r="J1014" s="608">
        <f t="shared" si="11"/>
        <v>0</v>
      </c>
      <c r="K1014" s="608"/>
      <c r="L1014" s="608"/>
      <c r="M1014" s="608"/>
      <c r="N1014" s="608"/>
      <c r="O1014" s="608"/>
      <c r="P1014" s="608"/>
      <c r="Q1014" s="608"/>
      <c r="R1014" s="608"/>
      <c r="S1014" s="608"/>
      <c r="T1014" s="608"/>
      <c r="U1014" s="619"/>
      <c r="V1014" s="619"/>
      <c r="W1014" s="619"/>
      <c r="X1014" s="619"/>
      <c r="Y1014" s="619"/>
    </row>
    <row r="1015" spans="1:27">
      <c r="A1015" s="620"/>
      <c r="B1015" s="620"/>
      <c r="C1015" s="620"/>
      <c r="D1015" s="620"/>
      <c r="E1015" s="610"/>
      <c r="F1015" s="620"/>
      <c r="G1015" s="610"/>
      <c r="H1015" s="610"/>
      <c r="I1015" s="620"/>
      <c r="J1015" s="610">
        <f t="shared" si="11"/>
        <v>0</v>
      </c>
      <c r="K1015" s="610"/>
      <c r="L1015" s="610"/>
      <c r="M1015" s="610"/>
      <c r="N1015" s="610"/>
      <c r="O1015" s="610"/>
      <c r="P1015" s="610"/>
      <c r="Q1015" s="610"/>
      <c r="R1015" s="610"/>
      <c r="S1015" s="610"/>
      <c r="T1015" s="610"/>
      <c r="U1015" s="620"/>
      <c r="V1015" s="620"/>
      <c r="W1015" s="620"/>
      <c r="X1015" s="620"/>
      <c r="Y1015" s="620"/>
    </row>
    <row r="1016" spans="1:27">
      <c r="A1016" s="619"/>
      <c r="B1016" s="619"/>
      <c r="C1016" s="619"/>
      <c r="D1016" s="619"/>
      <c r="E1016" s="608"/>
      <c r="F1016" s="619"/>
      <c r="G1016" s="608"/>
      <c r="H1016" s="608"/>
      <c r="I1016" s="619"/>
      <c r="J1016" s="608">
        <f t="shared" si="11"/>
        <v>0</v>
      </c>
      <c r="K1016" s="608"/>
      <c r="L1016" s="608"/>
      <c r="M1016" s="608"/>
      <c r="N1016" s="608"/>
      <c r="O1016" s="608"/>
      <c r="P1016" s="608"/>
      <c r="Q1016" s="608"/>
      <c r="R1016" s="608"/>
      <c r="S1016" s="608"/>
      <c r="T1016" s="608"/>
      <c r="U1016" s="619"/>
      <c r="V1016" s="619"/>
      <c r="W1016" s="619"/>
      <c r="X1016" s="619"/>
      <c r="Y1016" s="619"/>
    </row>
    <row r="1017" spans="1:27">
      <c r="A1017" s="620"/>
      <c r="B1017" s="620"/>
      <c r="C1017" s="620"/>
      <c r="D1017" s="620"/>
      <c r="E1017" s="610"/>
      <c r="F1017" s="620"/>
      <c r="G1017" s="610"/>
      <c r="H1017" s="610"/>
      <c r="I1017" s="620"/>
      <c r="J1017" s="610">
        <f t="shared" si="11"/>
        <v>0</v>
      </c>
      <c r="K1017" s="610"/>
      <c r="L1017" s="610"/>
      <c r="M1017" s="610"/>
      <c r="N1017" s="610"/>
      <c r="O1017" s="610"/>
      <c r="P1017" s="610"/>
      <c r="Q1017" s="610"/>
      <c r="R1017" s="610"/>
      <c r="S1017" s="610"/>
      <c r="T1017" s="610"/>
      <c r="U1017" s="620"/>
      <c r="V1017" s="620"/>
      <c r="W1017" s="620"/>
      <c r="X1017" s="620"/>
      <c r="Y1017" s="620"/>
    </row>
    <row r="1018" spans="1:27">
      <c r="A1018" s="619"/>
      <c r="B1018" s="619"/>
      <c r="C1018" s="619"/>
      <c r="D1018" s="619"/>
      <c r="E1018" s="608"/>
      <c r="F1018" s="619"/>
      <c r="G1018" s="608"/>
      <c r="H1018" s="608"/>
      <c r="I1018" s="619"/>
      <c r="J1018" s="608">
        <f t="shared" si="11"/>
        <v>0</v>
      </c>
      <c r="K1018" s="608"/>
      <c r="L1018" s="608"/>
      <c r="M1018" s="608"/>
      <c r="N1018" s="608"/>
      <c r="O1018" s="608"/>
      <c r="P1018" s="608"/>
      <c r="Q1018" s="608"/>
      <c r="R1018" s="608"/>
      <c r="S1018" s="608"/>
      <c r="T1018" s="608"/>
      <c r="U1018" s="619"/>
      <c r="V1018" s="619"/>
      <c r="W1018" s="619"/>
      <c r="X1018" s="619"/>
      <c r="Y1018" s="619"/>
    </row>
    <row r="1020" spans="1:27">
      <c r="A1020" s="604" t="s">
        <v>1920</v>
      </c>
      <c r="B1020" s="179"/>
      <c r="C1020" s="179"/>
      <c r="D1020" s="179"/>
      <c r="E1020" s="179"/>
      <c r="F1020" s="179"/>
      <c r="G1020" s="179"/>
      <c r="H1020" s="179"/>
      <c r="I1020" s="179"/>
      <c r="J1020" s="179"/>
      <c r="K1020" s="179"/>
      <c r="L1020" s="179"/>
      <c r="M1020" s="179"/>
      <c r="N1020" s="179"/>
      <c r="O1020" s="179"/>
      <c r="P1020" s="179"/>
      <c r="Q1020" s="179"/>
      <c r="R1020" s="179"/>
      <c r="S1020" s="179"/>
      <c r="T1020" s="179"/>
      <c r="U1020" s="179"/>
      <c r="V1020" s="179"/>
      <c r="W1020" s="179"/>
      <c r="X1020" s="179"/>
      <c r="Y1020" s="179"/>
      <c r="Z1020" s="179"/>
      <c r="AA1020" s="179"/>
    </row>
    <row r="1021" spans="1:27">
      <c r="A1021" s="605" t="s">
        <v>1875</v>
      </c>
      <c r="B1021" s="179"/>
      <c r="C1021" s="179"/>
      <c r="D1021" s="179"/>
      <c r="E1021" s="179"/>
      <c r="F1021" s="179"/>
      <c r="G1021" s="179"/>
      <c r="H1021" s="179"/>
      <c r="I1021" s="179"/>
      <c r="J1021" s="179"/>
      <c r="K1021" s="179"/>
      <c r="L1021" s="179"/>
      <c r="M1021" s="179"/>
      <c r="N1021" s="179"/>
      <c r="O1021" s="179"/>
      <c r="P1021" s="179"/>
      <c r="Q1021" s="179"/>
      <c r="R1021" s="179"/>
      <c r="S1021" s="179"/>
      <c r="T1021" s="179"/>
      <c r="U1021" s="179"/>
      <c r="V1021" s="179"/>
      <c r="W1021" s="179"/>
      <c r="X1021" s="179"/>
      <c r="Y1021" s="179"/>
      <c r="Z1021" s="179"/>
      <c r="AA1021" s="179"/>
    </row>
    <row r="1022" spans="1:27">
      <c r="A1022" s="179"/>
      <c r="B1022" s="179"/>
      <c r="C1022" s="179"/>
      <c r="D1022" s="179"/>
      <c r="E1022" s="179"/>
      <c r="F1022" s="179"/>
      <c r="G1022" s="179"/>
      <c r="H1022" s="179"/>
      <c r="I1022" s="179"/>
      <c r="J1022" s="179"/>
      <c r="K1022" s="179"/>
      <c r="L1022" s="179"/>
      <c r="M1022" s="179"/>
      <c r="N1022" s="179"/>
      <c r="O1022" s="179"/>
      <c r="P1022" s="179"/>
      <c r="Q1022" s="179"/>
      <c r="R1022" s="179"/>
      <c r="S1022" s="179"/>
      <c r="T1022" s="179"/>
      <c r="U1022" s="179"/>
      <c r="V1022" s="179"/>
      <c r="W1022" s="179"/>
      <c r="X1022" s="179"/>
      <c r="Y1022" s="179"/>
      <c r="Z1022" s="179"/>
      <c r="AA1022" s="179"/>
    </row>
    <row r="1023" spans="1:27">
      <c r="A1023" s="1164" t="s">
        <v>1899</v>
      </c>
      <c r="B1023" s="1164" t="s">
        <v>1900</v>
      </c>
      <c r="C1023" s="1165" t="s">
        <v>1921</v>
      </c>
      <c r="D1023" s="1164" t="s">
        <v>1922</v>
      </c>
      <c r="E1023" s="1164" t="s">
        <v>1923</v>
      </c>
      <c r="F1023" s="1164" t="s">
        <v>1924</v>
      </c>
      <c r="G1023" s="1164" t="s">
        <v>1925</v>
      </c>
      <c r="H1023" s="1164" t="s">
        <v>1914</v>
      </c>
      <c r="I1023" s="1164" t="s">
        <v>1926</v>
      </c>
      <c r="J1023" s="1161" t="s">
        <v>1909</v>
      </c>
      <c r="K1023" s="1162"/>
      <c r="L1023" s="1161" t="s">
        <v>1910</v>
      </c>
      <c r="M1023" s="1162"/>
      <c r="N1023" s="1161" t="s">
        <v>1927</v>
      </c>
      <c r="O1023" s="1162"/>
      <c r="P1023" s="1161" t="s">
        <v>1912</v>
      </c>
      <c r="Q1023" s="1162"/>
      <c r="R1023" s="1161" t="s">
        <v>1913</v>
      </c>
      <c r="S1023" s="1162"/>
      <c r="T1023" s="1161" t="s">
        <v>1928</v>
      </c>
      <c r="U1023" s="1163"/>
      <c r="V1023" s="1163"/>
      <c r="W1023" s="1163"/>
      <c r="X1023" s="1163"/>
      <c r="Y1023" s="1163"/>
      <c r="Z1023" s="1162"/>
      <c r="AA1023" s="1157" t="s">
        <v>1929</v>
      </c>
    </row>
    <row r="1024" spans="1:27" ht="60">
      <c r="A1024" s="1164"/>
      <c r="B1024" s="1164"/>
      <c r="C1024" s="1166"/>
      <c r="D1024" s="1164"/>
      <c r="E1024" s="1164"/>
      <c r="F1024" s="1164"/>
      <c r="G1024" s="1164"/>
      <c r="H1024" s="1164"/>
      <c r="I1024" s="1164"/>
      <c r="J1024" s="617" t="s">
        <v>1918</v>
      </c>
      <c r="K1024" s="618" t="s">
        <v>1919</v>
      </c>
      <c r="L1024" s="617" t="s">
        <v>1918</v>
      </c>
      <c r="M1024" s="618" t="s">
        <v>1919</v>
      </c>
      <c r="N1024" s="617" t="s">
        <v>1918</v>
      </c>
      <c r="O1024" s="618" t="s">
        <v>1919</v>
      </c>
      <c r="P1024" s="617" t="s">
        <v>1918</v>
      </c>
      <c r="Q1024" s="618" t="s">
        <v>1919</v>
      </c>
      <c r="R1024" s="617" t="s">
        <v>1918</v>
      </c>
      <c r="S1024" s="618" t="s">
        <v>1919</v>
      </c>
      <c r="T1024" s="617" t="s">
        <v>1930</v>
      </c>
      <c r="U1024" s="617" t="s">
        <v>1931</v>
      </c>
      <c r="V1024" s="617" t="s">
        <v>1932</v>
      </c>
      <c r="W1024" s="617" t="s">
        <v>1933</v>
      </c>
      <c r="X1024" s="617" t="s">
        <v>1934</v>
      </c>
      <c r="Y1024" s="617" t="s">
        <v>1935</v>
      </c>
      <c r="Z1024" s="617" t="s">
        <v>1936</v>
      </c>
      <c r="AA1024" s="1158"/>
    </row>
    <row r="1025" spans="1:27">
      <c r="A1025" s="619"/>
      <c r="B1025" s="619"/>
      <c r="C1025" s="619"/>
      <c r="D1025" s="619"/>
      <c r="E1025" s="608"/>
      <c r="F1025" s="608"/>
      <c r="G1025" s="608">
        <f>F1025*E1025</f>
        <v>0</v>
      </c>
      <c r="H1025" s="619"/>
      <c r="I1025" s="619"/>
      <c r="J1025" s="608"/>
      <c r="K1025" s="608"/>
      <c r="L1025" s="608"/>
      <c r="M1025" s="608"/>
      <c r="N1025" s="608"/>
      <c r="O1025" s="608"/>
      <c r="P1025" s="608"/>
      <c r="Q1025" s="608"/>
      <c r="R1025" s="608"/>
      <c r="S1025" s="608"/>
      <c r="T1025" s="608"/>
      <c r="U1025" s="608"/>
      <c r="V1025" s="608"/>
      <c r="W1025" s="608"/>
      <c r="X1025" s="608"/>
      <c r="Y1025" s="608"/>
      <c r="Z1025" s="608"/>
      <c r="AA1025" s="608">
        <f>G1025-T1025-U1025-V1025-W1025-X1025-Y1025-Z1025</f>
        <v>0</v>
      </c>
    </row>
    <row r="1026" spans="1:27">
      <c r="A1026" s="620"/>
      <c r="B1026" s="620"/>
      <c r="C1026" s="620"/>
      <c r="D1026" s="620"/>
      <c r="E1026" s="610"/>
      <c r="F1026" s="610"/>
      <c r="G1026" s="610">
        <f t="shared" ref="G1026:G1057" si="12">F1026*E1026</f>
        <v>0</v>
      </c>
      <c r="H1026" s="620"/>
      <c r="I1026" s="620"/>
      <c r="J1026" s="610"/>
      <c r="K1026" s="610"/>
      <c r="L1026" s="610"/>
      <c r="M1026" s="610"/>
      <c r="N1026" s="610"/>
      <c r="O1026" s="610"/>
      <c r="P1026" s="610"/>
      <c r="Q1026" s="610"/>
      <c r="R1026" s="610"/>
      <c r="S1026" s="610"/>
      <c r="T1026" s="610"/>
      <c r="U1026" s="610"/>
      <c r="V1026" s="610"/>
      <c r="W1026" s="610"/>
      <c r="X1026" s="610"/>
      <c r="Y1026" s="610"/>
      <c r="Z1026" s="610"/>
      <c r="AA1026" s="610">
        <f t="shared" ref="AA1026:AA1057" si="13">G1026-T1026-U1026-V1026-W1026-X1026-Y1026-Z1026</f>
        <v>0</v>
      </c>
    </row>
    <row r="1027" spans="1:27">
      <c r="A1027" s="619"/>
      <c r="B1027" s="619"/>
      <c r="C1027" s="619"/>
      <c r="D1027" s="619"/>
      <c r="E1027" s="608"/>
      <c r="F1027" s="608"/>
      <c r="G1027" s="608">
        <f t="shared" si="12"/>
        <v>0</v>
      </c>
      <c r="H1027" s="619"/>
      <c r="I1027" s="619"/>
      <c r="J1027" s="608"/>
      <c r="K1027" s="608"/>
      <c r="L1027" s="608"/>
      <c r="M1027" s="608"/>
      <c r="N1027" s="608"/>
      <c r="O1027" s="608"/>
      <c r="P1027" s="608"/>
      <c r="Q1027" s="608"/>
      <c r="R1027" s="608"/>
      <c r="S1027" s="608"/>
      <c r="T1027" s="608"/>
      <c r="U1027" s="608"/>
      <c r="V1027" s="608"/>
      <c r="W1027" s="608"/>
      <c r="X1027" s="608"/>
      <c r="Y1027" s="608"/>
      <c r="Z1027" s="608"/>
      <c r="AA1027" s="608">
        <f t="shared" si="13"/>
        <v>0</v>
      </c>
    </row>
    <row r="1028" spans="1:27">
      <c r="A1028" s="620"/>
      <c r="B1028" s="620"/>
      <c r="C1028" s="620"/>
      <c r="D1028" s="620"/>
      <c r="E1028" s="610"/>
      <c r="F1028" s="610"/>
      <c r="G1028" s="610">
        <f t="shared" si="12"/>
        <v>0</v>
      </c>
      <c r="H1028" s="620"/>
      <c r="I1028" s="620"/>
      <c r="J1028" s="610"/>
      <c r="K1028" s="610"/>
      <c r="L1028" s="610"/>
      <c r="M1028" s="610"/>
      <c r="N1028" s="610"/>
      <c r="O1028" s="610"/>
      <c r="P1028" s="610"/>
      <c r="Q1028" s="610"/>
      <c r="R1028" s="610"/>
      <c r="S1028" s="610"/>
      <c r="T1028" s="610"/>
      <c r="U1028" s="610"/>
      <c r="V1028" s="610"/>
      <c r="W1028" s="610"/>
      <c r="X1028" s="610"/>
      <c r="Y1028" s="610"/>
      <c r="Z1028" s="610"/>
      <c r="AA1028" s="610">
        <f t="shared" si="13"/>
        <v>0</v>
      </c>
    </row>
    <row r="1029" spans="1:27">
      <c r="A1029" s="619"/>
      <c r="B1029" s="619"/>
      <c r="C1029" s="619"/>
      <c r="D1029" s="619"/>
      <c r="E1029" s="608"/>
      <c r="F1029" s="608"/>
      <c r="G1029" s="608">
        <f t="shared" si="12"/>
        <v>0</v>
      </c>
      <c r="H1029" s="619"/>
      <c r="I1029" s="619"/>
      <c r="J1029" s="608"/>
      <c r="K1029" s="608"/>
      <c r="L1029" s="608"/>
      <c r="M1029" s="608"/>
      <c r="N1029" s="608"/>
      <c r="O1029" s="608"/>
      <c r="P1029" s="608"/>
      <c r="Q1029" s="608"/>
      <c r="R1029" s="608"/>
      <c r="S1029" s="608"/>
      <c r="T1029" s="608"/>
      <c r="U1029" s="608"/>
      <c r="V1029" s="608"/>
      <c r="W1029" s="608"/>
      <c r="X1029" s="608"/>
      <c r="Y1029" s="608"/>
      <c r="Z1029" s="608"/>
      <c r="AA1029" s="608">
        <f t="shared" si="13"/>
        <v>0</v>
      </c>
    </row>
    <row r="1030" spans="1:27">
      <c r="A1030" s="620"/>
      <c r="B1030" s="620"/>
      <c r="C1030" s="620"/>
      <c r="D1030" s="620"/>
      <c r="E1030" s="610"/>
      <c r="F1030" s="610"/>
      <c r="G1030" s="610">
        <f t="shared" si="12"/>
        <v>0</v>
      </c>
      <c r="H1030" s="620"/>
      <c r="I1030" s="620"/>
      <c r="J1030" s="610"/>
      <c r="K1030" s="610"/>
      <c r="L1030" s="610"/>
      <c r="M1030" s="610"/>
      <c r="N1030" s="610"/>
      <c r="O1030" s="610"/>
      <c r="P1030" s="610"/>
      <c r="Q1030" s="610"/>
      <c r="R1030" s="610"/>
      <c r="S1030" s="610"/>
      <c r="T1030" s="610"/>
      <c r="U1030" s="610"/>
      <c r="V1030" s="610"/>
      <c r="W1030" s="610"/>
      <c r="X1030" s="610"/>
      <c r="Y1030" s="610"/>
      <c r="Z1030" s="610"/>
      <c r="AA1030" s="610">
        <f t="shared" si="13"/>
        <v>0</v>
      </c>
    </row>
    <row r="1031" spans="1:27">
      <c r="A1031" s="619"/>
      <c r="B1031" s="619"/>
      <c r="C1031" s="619"/>
      <c r="D1031" s="619"/>
      <c r="E1031" s="608"/>
      <c r="F1031" s="608"/>
      <c r="G1031" s="608">
        <f t="shared" si="12"/>
        <v>0</v>
      </c>
      <c r="H1031" s="619"/>
      <c r="I1031" s="619"/>
      <c r="J1031" s="608"/>
      <c r="K1031" s="608"/>
      <c r="L1031" s="608"/>
      <c r="M1031" s="608"/>
      <c r="N1031" s="608"/>
      <c r="O1031" s="608"/>
      <c r="P1031" s="608"/>
      <c r="Q1031" s="608"/>
      <c r="R1031" s="608"/>
      <c r="S1031" s="608"/>
      <c r="T1031" s="608"/>
      <c r="U1031" s="608"/>
      <c r="V1031" s="608"/>
      <c r="W1031" s="608"/>
      <c r="X1031" s="608"/>
      <c r="Y1031" s="608"/>
      <c r="Z1031" s="608"/>
      <c r="AA1031" s="608">
        <f t="shared" si="13"/>
        <v>0</v>
      </c>
    </row>
    <row r="1032" spans="1:27">
      <c r="A1032" s="620"/>
      <c r="B1032" s="620"/>
      <c r="C1032" s="620"/>
      <c r="D1032" s="620"/>
      <c r="E1032" s="610"/>
      <c r="F1032" s="610"/>
      <c r="G1032" s="610">
        <f t="shared" si="12"/>
        <v>0</v>
      </c>
      <c r="H1032" s="620"/>
      <c r="I1032" s="620"/>
      <c r="J1032" s="610"/>
      <c r="K1032" s="610"/>
      <c r="L1032" s="610"/>
      <c r="M1032" s="610"/>
      <c r="N1032" s="610"/>
      <c r="O1032" s="610"/>
      <c r="P1032" s="610"/>
      <c r="Q1032" s="610"/>
      <c r="R1032" s="610"/>
      <c r="S1032" s="610"/>
      <c r="T1032" s="610"/>
      <c r="U1032" s="610"/>
      <c r="V1032" s="610"/>
      <c r="W1032" s="610"/>
      <c r="X1032" s="610"/>
      <c r="Y1032" s="610"/>
      <c r="Z1032" s="610"/>
      <c r="AA1032" s="610">
        <f t="shared" si="13"/>
        <v>0</v>
      </c>
    </row>
    <row r="1033" spans="1:27">
      <c r="A1033" s="619"/>
      <c r="B1033" s="619"/>
      <c r="C1033" s="619"/>
      <c r="D1033" s="619"/>
      <c r="E1033" s="608"/>
      <c r="F1033" s="608"/>
      <c r="G1033" s="608">
        <f t="shared" si="12"/>
        <v>0</v>
      </c>
      <c r="H1033" s="619"/>
      <c r="I1033" s="619"/>
      <c r="J1033" s="608"/>
      <c r="K1033" s="608"/>
      <c r="L1033" s="608"/>
      <c r="M1033" s="608"/>
      <c r="N1033" s="608"/>
      <c r="O1033" s="608"/>
      <c r="P1033" s="608"/>
      <c r="Q1033" s="608"/>
      <c r="R1033" s="608"/>
      <c r="S1033" s="608"/>
      <c r="T1033" s="608"/>
      <c r="U1033" s="608"/>
      <c r="V1033" s="608"/>
      <c r="W1033" s="608"/>
      <c r="X1033" s="608"/>
      <c r="Y1033" s="608"/>
      <c r="Z1033" s="608"/>
      <c r="AA1033" s="608">
        <f t="shared" si="13"/>
        <v>0</v>
      </c>
    </row>
    <row r="1034" spans="1:27">
      <c r="A1034" s="620"/>
      <c r="B1034" s="620"/>
      <c r="C1034" s="620"/>
      <c r="D1034" s="620"/>
      <c r="E1034" s="610"/>
      <c r="F1034" s="610"/>
      <c r="G1034" s="610">
        <f t="shared" si="12"/>
        <v>0</v>
      </c>
      <c r="H1034" s="620"/>
      <c r="I1034" s="620"/>
      <c r="J1034" s="610"/>
      <c r="K1034" s="610"/>
      <c r="L1034" s="610"/>
      <c r="M1034" s="610"/>
      <c r="N1034" s="610"/>
      <c r="O1034" s="610"/>
      <c r="P1034" s="610"/>
      <c r="Q1034" s="610"/>
      <c r="R1034" s="610"/>
      <c r="S1034" s="610"/>
      <c r="T1034" s="610"/>
      <c r="U1034" s="610"/>
      <c r="V1034" s="610"/>
      <c r="W1034" s="610"/>
      <c r="X1034" s="610"/>
      <c r="Y1034" s="610"/>
      <c r="Z1034" s="610"/>
      <c r="AA1034" s="610">
        <f t="shared" si="13"/>
        <v>0</v>
      </c>
    </row>
    <row r="1035" spans="1:27">
      <c r="A1035" s="619"/>
      <c r="B1035" s="619"/>
      <c r="C1035" s="619"/>
      <c r="D1035" s="619"/>
      <c r="E1035" s="608"/>
      <c r="F1035" s="608"/>
      <c r="G1035" s="608">
        <f t="shared" si="12"/>
        <v>0</v>
      </c>
      <c r="H1035" s="619"/>
      <c r="I1035" s="619"/>
      <c r="J1035" s="608"/>
      <c r="K1035" s="608"/>
      <c r="L1035" s="608"/>
      <c r="M1035" s="608"/>
      <c r="N1035" s="608"/>
      <c r="O1035" s="608"/>
      <c r="P1035" s="608"/>
      <c r="Q1035" s="608"/>
      <c r="R1035" s="608"/>
      <c r="S1035" s="608"/>
      <c r="T1035" s="608"/>
      <c r="U1035" s="608"/>
      <c r="V1035" s="608"/>
      <c r="W1035" s="608"/>
      <c r="X1035" s="608"/>
      <c r="Y1035" s="608"/>
      <c r="Z1035" s="608"/>
      <c r="AA1035" s="608">
        <f t="shared" si="13"/>
        <v>0</v>
      </c>
    </row>
    <row r="1036" spans="1:27">
      <c r="A1036" s="620"/>
      <c r="B1036" s="620"/>
      <c r="C1036" s="620"/>
      <c r="D1036" s="620"/>
      <c r="E1036" s="610"/>
      <c r="F1036" s="610"/>
      <c r="G1036" s="610">
        <f t="shared" si="12"/>
        <v>0</v>
      </c>
      <c r="H1036" s="620"/>
      <c r="I1036" s="620"/>
      <c r="J1036" s="610"/>
      <c r="K1036" s="610"/>
      <c r="L1036" s="610"/>
      <c r="M1036" s="610"/>
      <c r="N1036" s="610"/>
      <c r="O1036" s="610"/>
      <c r="P1036" s="610"/>
      <c r="Q1036" s="610"/>
      <c r="R1036" s="610"/>
      <c r="S1036" s="610"/>
      <c r="T1036" s="610"/>
      <c r="U1036" s="610"/>
      <c r="V1036" s="610"/>
      <c r="W1036" s="610"/>
      <c r="X1036" s="610"/>
      <c r="Y1036" s="610"/>
      <c r="Z1036" s="610"/>
      <c r="AA1036" s="610">
        <f t="shared" si="13"/>
        <v>0</v>
      </c>
    </row>
    <row r="1037" spans="1:27">
      <c r="A1037" s="619"/>
      <c r="B1037" s="619"/>
      <c r="C1037" s="619"/>
      <c r="D1037" s="619"/>
      <c r="E1037" s="608"/>
      <c r="F1037" s="608"/>
      <c r="G1037" s="608">
        <f t="shared" si="12"/>
        <v>0</v>
      </c>
      <c r="H1037" s="619"/>
      <c r="I1037" s="619"/>
      <c r="J1037" s="608"/>
      <c r="K1037" s="608"/>
      <c r="L1037" s="608"/>
      <c r="M1037" s="608"/>
      <c r="N1037" s="608"/>
      <c r="O1037" s="608"/>
      <c r="P1037" s="608"/>
      <c r="Q1037" s="608"/>
      <c r="R1037" s="608"/>
      <c r="S1037" s="608"/>
      <c r="T1037" s="608"/>
      <c r="U1037" s="608"/>
      <c r="V1037" s="608"/>
      <c r="W1037" s="608"/>
      <c r="X1037" s="608"/>
      <c r="Y1037" s="608"/>
      <c r="Z1037" s="608"/>
      <c r="AA1037" s="608">
        <f t="shared" si="13"/>
        <v>0</v>
      </c>
    </row>
    <row r="1038" spans="1:27">
      <c r="A1038" s="620"/>
      <c r="B1038" s="620"/>
      <c r="C1038" s="620"/>
      <c r="D1038" s="620"/>
      <c r="E1038" s="610"/>
      <c r="F1038" s="610"/>
      <c r="G1038" s="610">
        <f t="shared" si="12"/>
        <v>0</v>
      </c>
      <c r="H1038" s="620"/>
      <c r="I1038" s="620"/>
      <c r="J1038" s="610"/>
      <c r="K1038" s="610"/>
      <c r="L1038" s="610"/>
      <c r="M1038" s="610"/>
      <c r="N1038" s="610"/>
      <c r="O1038" s="610"/>
      <c r="P1038" s="610"/>
      <c r="Q1038" s="610"/>
      <c r="R1038" s="610"/>
      <c r="S1038" s="610"/>
      <c r="T1038" s="610"/>
      <c r="U1038" s="610"/>
      <c r="V1038" s="610"/>
      <c r="W1038" s="610"/>
      <c r="X1038" s="610"/>
      <c r="Y1038" s="610"/>
      <c r="Z1038" s="610"/>
      <c r="AA1038" s="610">
        <f t="shared" si="13"/>
        <v>0</v>
      </c>
    </row>
    <row r="1039" spans="1:27">
      <c r="A1039" s="619"/>
      <c r="B1039" s="619"/>
      <c r="C1039" s="619"/>
      <c r="D1039" s="619"/>
      <c r="E1039" s="608"/>
      <c r="F1039" s="608"/>
      <c r="G1039" s="608">
        <f t="shared" si="12"/>
        <v>0</v>
      </c>
      <c r="H1039" s="619"/>
      <c r="I1039" s="619"/>
      <c r="J1039" s="608"/>
      <c r="K1039" s="608"/>
      <c r="L1039" s="608"/>
      <c r="M1039" s="608"/>
      <c r="N1039" s="608"/>
      <c r="O1039" s="608"/>
      <c r="P1039" s="608"/>
      <c r="Q1039" s="608"/>
      <c r="R1039" s="608"/>
      <c r="S1039" s="608"/>
      <c r="T1039" s="608"/>
      <c r="U1039" s="608"/>
      <c r="V1039" s="608"/>
      <c r="W1039" s="608"/>
      <c r="X1039" s="608"/>
      <c r="Y1039" s="608"/>
      <c r="Z1039" s="608"/>
      <c r="AA1039" s="608">
        <f t="shared" si="13"/>
        <v>0</v>
      </c>
    </row>
    <row r="1040" spans="1:27">
      <c r="A1040" s="620"/>
      <c r="B1040" s="620"/>
      <c r="C1040" s="620"/>
      <c r="D1040" s="620"/>
      <c r="E1040" s="610"/>
      <c r="F1040" s="610"/>
      <c r="G1040" s="610">
        <f t="shared" si="12"/>
        <v>0</v>
      </c>
      <c r="H1040" s="620"/>
      <c r="I1040" s="620"/>
      <c r="J1040" s="610"/>
      <c r="K1040" s="610"/>
      <c r="L1040" s="610"/>
      <c r="M1040" s="610"/>
      <c r="N1040" s="610"/>
      <c r="O1040" s="610"/>
      <c r="P1040" s="610"/>
      <c r="Q1040" s="610"/>
      <c r="R1040" s="610"/>
      <c r="S1040" s="610"/>
      <c r="T1040" s="610"/>
      <c r="U1040" s="610"/>
      <c r="V1040" s="610"/>
      <c r="W1040" s="610"/>
      <c r="X1040" s="610"/>
      <c r="Y1040" s="610"/>
      <c r="Z1040" s="610"/>
      <c r="AA1040" s="610">
        <f t="shared" si="13"/>
        <v>0</v>
      </c>
    </row>
    <row r="1041" spans="1:27">
      <c r="A1041" s="619"/>
      <c r="B1041" s="619"/>
      <c r="C1041" s="619"/>
      <c r="D1041" s="619"/>
      <c r="E1041" s="608"/>
      <c r="F1041" s="608"/>
      <c r="G1041" s="608">
        <f t="shared" si="12"/>
        <v>0</v>
      </c>
      <c r="H1041" s="619"/>
      <c r="I1041" s="619"/>
      <c r="J1041" s="608"/>
      <c r="K1041" s="608"/>
      <c r="L1041" s="608"/>
      <c r="M1041" s="608"/>
      <c r="N1041" s="608"/>
      <c r="O1041" s="608"/>
      <c r="P1041" s="608"/>
      <c r="Q1041" s="608"/>
      <c r="R1041" s="608"/>
      <c r="S1041" s="608"/>
      <c r="T1041" s="608"/>
      <c r="U1041" s="608"/>
      <c r="V1041" s="608"/>
      <c r="W1041" s="608"/>
      <c r="X1041" s="608"/>
      <c r="Y1041" s="608"/>
      <c r="Z1041" s="608"/>
      <c r="AA1041" s="608">
        <f t="shared" si="13"/>
        <v>0</v>
      </c>
    </row>
    <row r="1042" spans="1:27">
      <c r="A1042" s="620"/>
      <c r="B1042" s="620"/>
      <c r="C1042" s="620"/>
      <c r="D1042" s="620"/>
      <c r="E1042" s="610"/>
      <c r="F1042" s="610"/>
      <c r="G1042" s="610">
        <f t="shared" si="12"/>
        <v>0</v>
      </c>
      <c r="H1042" s="620"/>
      <c r="I1042" s="620"/>
      <c r="J1042" s="610"/>
      <c r="K1042" s="610"/>
      <c r="L1042" s="610"/>
      <c r="M1042" s="610"/>
      <c r="N1042" s="610"/>
      <c r="O1042" s="610"/>
      <c r="P1042" s="610"/>
      <c r="Q1042" s="610"/>
      <c r="R1042" s="610"/>
      <c r="S1042" s="610"/>
      <c r="T1042" s="610"/>
      <c r="U1042" s="610"/>
      <c r="V1042" s="610"/>
      <c r="W1042" s="610"/>
      <c r="X1042" s="610"/>
      <c r="Y1042" s="610"/>
      <c r="Z1042" s="610"/>
      <c r="AA1042" s="610">
        <f t="shared" si="13"/>
        <v>0</v>
      </c>
    </row>
    <row r="1043" spans="1:27">
      <c r="A1043" s="619"/>
      <c r="B1043" s="619"/>
      <c r="C1043" s="619"/>
      <c r="D1043" s="619"/>
      <c r="E1043" s="608"/>
      <c r="F1043" s="608"/>
      <c r="G1043" s="608">
        <f t="shared" si="12"/>
        <v>0</v>
      </c>
      <c r="H1043" s="619"/>
      <c r="I1043" s="619"/>
      <c r="J1043" s="608"/>
      <c r="K1043" s="608"/>
      <c r="L1043" s="608"/>
      <c r="M1043" s="608"/>
      <c r="N1043" s="608"/>
      <c r="O1043" s="608"/>
      <c r="P1043" s="608"/>
      <c r="Q1043" s="608"/>
      <c r="R1043" s="608"/>
      <c r="S1043" s="608"/>
      <c r="T1043" s="608"/>
      <c r="U1043" s="608"/>
      <c r="V1043" s="608"/>
      <c r="W1043" s="608"/>
      <c r="X1043" s="608"/>
      <c r="Y1043" s="608"/>
      <c r="Z1043" s="608"/>
      <c r="AA1043" s="608">
        <f t="shared" si="13"/>
        <v>0</v>
      </c>
    </row>
    <row r="1044" spans="1:27">
      <c r="A1044" s="620"/>
      <c r="B1044" s="620"/>
      <c r="C1044" s="620"/>
      <c r="D1044" s="620"/>
      <c r="E1044" s="610"/>
      <c r="F1044" s="610"/>
      <c r="G1044" s="610">
        <f t="shared" si="12"/>
        <v>0</v>
      </c>
      <c r="H1044" s="620"/>
      <c r="I1044" s="620"/>
      <c r="J1044" s="610"/>
      <c r="K1044" s="610"/>
      <c r="L1044" s="610"/>
      <c r="M1044" s="610"/>
      <c r="N1044" s="610"/>
      <c r="O1044" s="610"/>
      <c r="P1044" s="610"/>
      <c r="Q1044" s="610"/>
      <c r="R1044" s="610"/>
      <c r="S1044" s="610"/>
      <c r="T1044" s="610"/>
      <c r="U1044" s="610"/>
      <c r="V1044" s="610"/>
      <c r="W1044" s="610"/>
      <c r="X1044" s="610"/>
      <c r="Y1044" s="610"/>
      <c r="Z1044" s="610"/>
      <c r="AA1044" s="610">
        <f t="shared" si="13"/>
        <v>0</v>
      </c>
    </row>
    <row r="1045" spans="1:27">
      <c r="A1045" s="619"/>
      <c r="B1045" s="619"/>
      <c r="C1045" s="619"/>
      <c r="D1045" s="619"/>
      <c r="E1045" s="608"/>
      <c r="F1045" s="608"/>
      <c r="G1045" s="608">
        <f t="shared" si="12"/>
        <v>0</v>
      </c>
      <c r="H1045" s="619"/>
      <c r="I1045" s="619"/>
      <c r="J1045" s="608"/>
      <c r="K1045" s="608"/>
      <c r="L1045" s="608"/>
      <c r="M1045" s="608"/>
      <c r="N1045" s="608"/>
      <c r="O1045" s="608"/>
      <c r="P1045" s="608"/>
      <c r="Q1045" s="608"/>
      <c r="R1045" s="608"/>
      <c r="S1045" s="608"/>
      <c r="T1045" s="608"/>
      <c r="U1045" s="608"/>
      <c r="V1045" s="608"/>
      <c r="W1045" s="608"/>
      <c r="X1045" s="608"/>
      <c r="Y1045" s="608"/>
      <c r="Z1045" s="608"/>
      <c r="AA1045" s="608">
        <f t="shared" si="13"/>
        <v>0</v>
      </c>
    </row>
    <row r="1046" spans="1:27">
      <c r="A1046" s="620"/>
      <c r="B1046" s="620"/>
      <c r="C1046" s="620"/>
      <c r="D1046" s="620"/>
      <c r="E1046" s="610"/>
      <c r="F1046" s="610"/>
      <c r="G1046" s="610">
        <f t="shared" si="12"/>
        <v>0</v>
      </c>
      <c r="H1046" s="620"/>
      <c r="I1046" s="620"/>
      <c r="J1046" s="610"/>
      <c r="K1046" s="610"/>
      <c r="L1046" s="610"/>
      <c r="M1046" s="610"/>
      <c r="N1046" s="610"/>
      <c r="O1046" s="610"/>
      <c r="P1046" s="610"/>
      <c r="Q1046" s="610"/>
      <c r="R1046" s="610"/>
      <c r="S1046" s="610"/>
      <c r="T1046" s="610"/>
      <c r="U1046" s="610"/>
      <c r="V1046" s="610"/>
      <c r="W1046" s="610"/>
      <c r="X1046" s="610"/>
      <c r="Y1046" s="610"/>
      <c r="Z1046" s="610"/>
      <c r="AA1046" s="610">
        <f t="shared" si="13"/>
        <v>0</v>
      </c>
    </row>
    <row r="1047" spans="1:27">
      <c r="A1047" s="619"/>
      <c r="B1047" s="619"/>
      <c r="C1047" s="619"/>
      <c r="D1047" s="619"/>
      <c r="E1047" s="608"/>
      <c r="F1047" s="608"/>
      <c r="G1047" s="608">
        <f t="shared" si="12"/>
        <v>0</v>
      </c>
      <c r="H1047" s="619"/>
      <c r="I1047" s="619"/>
      <c r="J1047" s="608"/>
      <c r="K1047" s="608"/>
      <c r="L1047" s="608"/>
      <c r="M1047" s="608"/>
      <c r="N1047" s="608"/>
      <c r="O1047" s="608"/>
      <c r="P1047" s="608"/>
      <c r="Q1047" s="608"/>
      <c r="R1047" s="608"/>
      <c r="S1047" s="608"/>
      <c r="T1047" s="608"/>
      <c r="U1047" s="608"/>
      <c r="V1047" s="608"/>
      <c r="W1047" s="608"/>
      <c r="X1047" s="608"/>
      <c r="Y1047" s="608"/>
      <c r="Z1047" s="608"/>
      <c r="AA1047" s="608">
        <f t="shared" si="13"/>
        <v>0</v>
      </c>
    </row>
    <row r="1048" spans="1:27">
      <c r="A1048" s="620"/>
      <c r="B1048" s="620"/>
      <c r="C1048" s="620"/>
      <c r="D1048" s="620"/>
      <c r="E1048" s="610"/>
      <c r="F1048" s="610"/>
      <c r="G1048" s="610">
        <f t="shared" si="12"/>
        <v>0</v>
      </c>
      <c r="H1048" s="620"/>
      <c r="I1048" s="620"/>
      <c r="J1048" s="610"/>
      <c r="K1048" s="610"/>
      <c r="L1048" s="610"/>
      <c r="M1048" s="610"/>
      <c r="N1048" s="610"/>
      <c r="O1048" s="610"/>
      <c r="P1048" s="610"/>
      <c r="Q1048" s="610"/>
      <c r="R1048" s="610"/>
      <c r="S1048" s="610"/>
      <c r="T1048" s="610"/>
      <c r="U1048" s="610"/>
      <c r="V1048" s="610"/>
      <c r="W1048" s="610"/>
      <c r="X1048" s="610"/>
      <c r="Y1048" s="610"/>
      <c r="Z1048" s="610"/>
      <c r="AA1048" s="610">
        <f t="shared" si="13"/>
        <v>0</v>
      </c>
    </row>
    <row r="1049" spans="1:27">
      <c r="A1049" s="619"/>
      <c r="B1049" s="619"/>
      <c r="C1049" s="619"/>
      <c r="D1049" s="619"/>
      <c r="E1049" s="608"/>
      <c r="F1049" s="608"/>
      <c r="G1049" s="608">
        <f t="shared" si="12"/>
        <v>0</v>
      </c>
      <c r="H1049" s="619"/>
      <c r="I1049" s="619"/>
      <c r="J1049" s="608"/>
      <c r="K1049" s="608"/>
      <c r="L1049" s="608"/>
      <c r="M1049" s="608"/>
      <c r="N1049" s="608"/>
      <c r="O1049" s="608"/>
      <c r="P1049" s="608"/>
      <c r="Q1049" s="608"/>
      <c r="R1049" s="608"/>
      <c r="S1049" s="608"/>
      <c r="T1049" s="608"/>
      <c r="U1049" s="608"/>
      <c r="V1049" s="608"/>
      <c r="W1049" s="608"/>
      <c r="X1049" s="608"/>
      <c r="Y1049" s="608"/>
      <c r="Z1049" s="608"/>
      <c r="AA1049" s="608">
        <f t="shared" si="13"/>
        <v>0</v>
      </c>
    </row>
    <row r="1050" spans="1:27">
      <c r="A1050" s="620"/>
      <c r="B1050" s="620"/>
      <c r="C1050" s="620"/>
      <c r="D1050" s="620"/>
      <c r="E1050" s="610"/>
      <c r="F1050" s="610"/>
      <c r="G1050" s="610">
        <f t="shared" si="12"/>
        <v>0</v>
      </c>
      <c r="H1050" s="620"/>
      <c r="I1050" s="620"/>
      <c r="J1050" s="610"/>
      <c r="K1050" s="610"/>
      <c r="L1050" s="610"/>
      <c r="M1050" s="610"/>
      <c r="N1050" s="610"/>
      <c r="O1050" s="610"/>
      <c r="P1050" s="610"/>
      <c r="Q1050" s="610"/>
      <c r="R1050" s="610"/>
      <c r="S1050" s="610"/>
      <c r="T1050" s="610"/>
      <c r="U1050" s="610"/>
      <c r="V1050" s="610"/>
      <c r="W1050" s="610"/>
      <c r="X1050" s="610"/>
      <c r="Y1050" s="610"/>
      <c r="Z1050" s="610"/>
      <c r="AA1050" s="610">
        <f t="shared" si="13"/>
        <v>0</v>
      </c>
    </row>
    <row r="1051" spans="1:27">
      <c r="A1051" s="619"/>
      <c r="B1051" s="619"/>
      <c r="C1051" s="619"/>
      <c r="D1051" s="619"/>
      <c r="E1051" s="608"/>
      <c r="F1051" s="608"/>
      <c r="G1051" s="608">
        <f t="shared" si="12"/>
        <v>0</v>
      </c>
      <c r="H1051" s="619"/>
      <c r="I1051" s="619"/>
      <c r="J1051" s="608"/>
      <c r="K1051" s="608"/>
      <c r="L1051" s="608"/>
      <c r="M1051" s="608"/>
      <c r="N1051" s="608"/>
      <c r="O1051" s="608"/>
      <c r="P1051" s="608"/>
      <c r="Q1051" s="608"/>
      <c r="R1051" s="608"/>
      <c r="S1051" s="608"/>
      <c r="T1051" s="608"/>
      <c r="U1051" s="608"/>
      <c r="V1051" s="608"/>
      <c r="W1051" s="608"/>
      <c r="X1051" s="608"/>
      <c r="Y1051" s="608"/>
      <c r="Z1051" s="608"/>
      <c r="AA1051" s="608">
        <f t="shared" si="13"/>
        <v>0</v>
      </c>
    </row>
    <row r="1052" spans="1:27">
      <c r="A1052" s="620"/>
      <c r="B1052" s="620"/>
      <c r="C1052" s="620"/>
      <c r="D1052" s="620"/>
      <c r="E1052" s="610"/>
      <c r="F1052" s="610"/>
      <c r="G1052" s="610">
        <f t="shared" si="12"/>
        <v>0</v>
      </c>
      <c r="H1052" s="620"/>
      <c r="I1052" s="620"/>
      <c r="J1052" s="610"/>
      <c r="K1052" s="610"/>
      <c r="L1052" s="610"/>
      <c r="M1052" s="610"/>
      <c r="N1052" s="610"/>
      <c r="O1052" s="610"/>
      <c r="P1052" s="610"/>
      <c r="Q1052" s="610"/>
      <c r="R1052" s="610"/>
      <c r="S1052" s="610"/>
      <c r="T1052" s="610"/>
      <c r="U1052" s="610"/>
      <c r="V1052" s="610"/>
      <c r="W1052" s="610"/>
      <c r="X1052" s="610"/>
      <c r="Y1052" s="610"/>
      <c r="Z1052" s="610"/>
      <c r="AA1052" s="610">
        <f t="shared" si="13"/>
        <v>0</v>
      </c>
    </row>
    <row r="1053" spans="1:27">
      <c r="A1053" s="619"/>
      <c r="B1053" s="619"/>
      <c r="C1053" s="619"/>
      <c r="D1053" s="619"/>
      <c r="E1053" s="608"/>
      <c r="F1053" s="608"/>
      <c r="G1053" s="608">
        <f t="shared" si="12"/>
        <v>0</v>
      </c>
      <c r="H1053" s="619"/>
      <c r="I1053" s="619"/>
      <c r="J1053" s="608"/>
      <c r="K1053" s="608"/>
      <c r="L1053" s="608"/>
      <c r="M1053" s="608"/>
      <c r="N1053" s="608"/>
      <c r="O1053" s="608"/>
      <c r="P1053" s="608"/>
      <c r="Q1053" s="608"/>
      <c r="R1053" s="608"/>
      <c r="S1053" s="608"/>
      <c r="T1053" s="608"/>
      <c r="U1053" s="608"/>
      <c r="V1053" s="608"/>
      <c r="W1053" s="608"/>
      <c r="X1053" s="608"/>
      <c r="Y1053" s="608"/>
      <c r="Z1053" s="608"/>
      <c r="AA1053" s="608">
        <f t="shared" si="13"/>
        <v>0</v>
      </c>
    </row>
    <row r="1054" spans="1:27">
      <c r="A1054" s="620"/>
      <c r="B1054" s="620"/>
      <c r="C1054" s="620"/>
      <c r="D1054" s="620"/>
      <c r="E1054" s="610"/>
      <c r="F1054" s="610"/>
      <c r="G1054" s="610">
        <f t="shared" si="12"/>
        <v>0</v>
      </c>
      <c r="H1054" s="620"/>
      <c r="I1054" s="620"/>
      <c r="J1054" s="610"/>
      <c r="K1054" s="610"/>
      <c r="L1054" s="610"/>
      <c r="M1054" s="610"/>
      <c r="N1054" s="610"/>
      <c r="O1054" s="610"/>
      <c r="P1054" s="610"/>
      <c r="Q1054" s="610"/>
      <c r="R1054" s="610"/>
      <c r="S1054" s="610"/>
      <c r="T1054" s="610"/>
      <c r="U1054" s="610"/>
      <c r="V1054" s="610"/>
      <c r="W1054" s="610"/>
      <c r="X1054" s="610"/>
      <c r="Y1054" s="610"/>
      <c r="Z1054" s="610"/>
      <c r="AA1054" s="610">
        <f t="shared" si="13"/>
        <v>0</v>
      </c>
    </row>
    <row r="1055" spans="1:27">
      <c r="A1055" s="619"/>
      <c r="B1055" s="619"/>
      <c r="C1055" s="619"/>
      <c r="D1055" s="619"/>
      <c r="E1055" s="608"/>
      <c r="F1055" s="608"/>
      <c r="G1055" s="608">
        <f t="shared" si="12"/>
        <v>0</v>
      </c>
      <c r="H1055" s="619"/>
      <c r="I1055" s="619"/>
      <c r="J1055" s="608"/>
      <c r="K1055" s="608"/>
      <c r="L1055" s="608"/>
      <c r="M1055" s="608"/>
      <c r="N1055" s="608"/>
      <c r="O1055" s="608"/>
      <c r="P1055" s="608"/>
      <c r="Q1055" s="608"/>
      <c r="R1055" s="608"/>
      <c r="S1055" s="608"/>
      <c r="T1055" s="608"/>
      <c r="U1055" s="608"/>
      <c r="V1055" s="608"/>
      <c r="W1055" s="608"/>
      <c r="X1055" s="608"/>
      <c r="Y1055" s="608"/>
      <c r="Z1055" s="608"/>
      <c r="AA1055" s="608">
        <f t="shared" si="13"/>
        <v>0</v>
      </c>
    </row>
    <row r="1056" spans="1:27">
      <c r="A1056" s="620"/>
      <c r="B1056" s="620"/>
      <c r="C1056" s="620"/>
      <c r="D1056" s="620"/>
      <c r="E1056" s="610"/>
      <c r="F1056" s="610"/>
      <c r="G1056" s="610">
        <f t="shared" si="12"/>
        <v>0</v>
      </c>
      <c r="H1056" s="620"/>
      <c r="I1056" s="620"/>
      <c r="J1056" s="610"/>
      <c r="K1056" s="610"/>
      <c r="L1056" s="610"/>
      <c r="M1056" s="610"/>
      <c r="N1056" s="610"/>
      <c r="O1056" s="610"/>
      <c r="P1056" s="610"/>
      <c r="Q1056" s="610"/>
      <c r="R1056" s="610"/>
      <c r="S1056" s="610"/>
      <c r="T1056" s="610"/>
      <c r="U1056" s="610"/>
      <c r="V1056" s="610"/>
      <c r="W1056" s="610"/>
      <c r="X1056" s="610"/>
      <c r="Y1056" s="610"/>
      <c r="Z1056" s="610"/>
      <c r="AA1056" s="610">
        <f t="shared" si="13"/>
        <v>0</v>
      </c>
    </row>
    <row r="1057" spans="1:27">
      <c r="A1057" s="619"/>
      <c r="B1057" s="619"/>
      <c r="C1057" s="619"/>
      <c r="D1057" s="619"/>
      <c r="E1057" s="608"/>
      <c r="F1057" s="608"/>
      <c r="G1057" s="608">
        <f t="shared" si="12"/>
        <v>0</v>
      </c>
      <c r="H1057" s="619"/>
      <c r="I1057" s="619"/>
      <c r="J1057" s="608"/>
      <c r="K1057" s="608"/>
      <c r="L1057" s="608"/>
      <c r="M1057" s="608"/>
      <c r="N1057" s="608"/>
      <c r="O1057" s="608"/>
      <c r="P1057" s="608"/>
      <c r="Q1057" s="608"/>
      <c r="R1057" s="608"/>
      <c r="S1057" s="608"/>
      <c r="T1057" s="608"/>
      <c r="U1057" s="608"/>
      <c r="V1057" s="608"/>
      <c r="W1057" s="608"/>
      <c r="X1057" s="608"/>
      <c r="Y1057" s="608"/>
      <c r="Z1057" s="608"/>
      <c r="AA1057" s="608">
        <f t="shared" si="13"/>
        <v>0</v>
      </c>
    </row>
    <row r="1060" spans="1:27">
      <c r="A1060" s="220" t="s">
        <v>1937</v>
      </c>
    </row>
    <row r="1062" spans="1:27" customFormat="1" ht="22.8">
      <c r="A1062" s="1159" t="s">
        <v>1349</v>
      </c>
      <c r="B1062" s="1159" t="s">
        <v>1350</v>
      </c>
      <c r="C1062" s="1159" t="s">
        <v>1938</v>
      </c>
      <c r="D1062" s="1160"/>
      <c r="E1062" s="1160"/>
      <c r="F1062" s="1160"/>
    </row>
    <row r="1063" spans="1:27" customFormat="1" ht="72">
      <c r="A1063" s="1159"/>
      <c r="B1063" s="1159"/>
      <c r="C1063" s="1159"/>
      <c r="D1063" s="621" t="s">
        <v>1939</v>
      </c>
      <c r="E1063" s="1159" t="s">
        <v>1353</v>
      </c>
      <c r="F1063" s="621" t="s">
        <v>1940</v>
      </c>
    </row>
    <row r="1064" spans="1:27" customFormat="1" ht="54">
      <c r="A1064" s="1159"/>
      <c r="B1064" s="1159"/>
      <c r="C1064" s="1159"/>
      <c r="D1064" s="621" t="s">
        <v>1941</v>
      </c>
      <c r="E1064" s="1159"/>
      <c r="F1064" s="621" t="s">
        <v>1942</v>
      </c>
    </row>
    <row r="1065" spans="1:27" customFormat="1" ht="22.8">
      <c r="A1065" s="622">
        <v>1</v>
      </c>
      <c r="B1065" s="623" t="s">
        <v>1943</v>
      </c>
      <c r="C1065" s="624" t="s">
        <v>1944</v>
      </c>
      <c r="D1065" s="622" t="s">
        <v>690</v>
      </c>
      <c r="E1065" s="622" t="s">
        <v>656</v>
      </c>
      <c r="F1065" s="625"/>
    </row>
    <row r="1066" spans="1:27" customFormat="1" ht="22.8">
      <c r="A1066" s="626">
        <v>2</v>
      </c>
      <c r="B1066" s="627" t="s">
        <v>1945</v>
      </c>
      <c r="C1066" s="628" t="s">
        <v>1944</v>
      </c>
      <c r="D1066" s="626" t="s">
        <v>690</v>
      </c>
      <c r="E1066" s="626" t="s">
        <v>656</v>
      </c>
      <c r="F1066" s="629"/>
    </row>
    <row r="1067" spans="1:27" customFormat="1" ht="36">
      <c r="A1067" s="622">
        <v>3</v>
      </c>
      <c r="B1067" s="623" t="s">
        <v>1946</v>
      </c>
      <c r="C1067" s="624" t="s">
        <v>1944</v>
      </c>
      <c r="D1067" s="622" t="s">
        <v>690</v>
      </c>
      <c r="E1067" s="622" t="s">
        <v>1368</v>
      </c>
      <c r="F1067" s="622" t="s">
        <v>1369</v>
      </c>
    </row>
    <row r="1068" spans="1:27" customFormat="1" ht="22.8">
      <c r="A1068" s="626">
        <v>4</v>
      </c>
      <c r="B1068" s="627" t="s">
        <v>1947</v>
      </c>
      <c r="C1068" s="628" t="s">
        <v>1944</v>
      </c>
      <c r="D1068" s="626" t="s">
        <v>690</v>
      </c>
      <c r="E1068" s="626" t="s">
        <v>656</v>
      </c>
      <c r="F1068" s="629"/>
    </row>
    <row r="1072" spans="1:27">
      <c r="A1072" s="604" t="s">
        <v>1948</v>
      </c>
      <c r="B1072" s="179"/>
      <c r="C1072" s="179"/>
      <c r="D1072" s="179"/>
      <c r="E1072" s="179"/>
    </row>
    <row r="1073" spans="1:5">
      <c r="A1073" s="604"/>
      <c r="B1073" s="179"/>
      <c r="C1073" s="179"/>
      <c r="D1073" s="179"/>
      <c r="E1073" s="179"/>
    </row>
    <row r="1074" spans="1:5">
      <c r="A1074" s="605" t="s">
        <v>1875</v>
      </c>
      <c r="B1074" s="179"/>
      <c r="C1074" s="179"/>
      <c r="D1074" s="179"/>
      <c r="E1074" s="179"/>
    </row>
    <row r="1075" spans="1:5">
      <c r="A1075" s="605"/>
      <c r="B1075" s="179"/>
      <c r="C1075" s="179"/>
      <c r="D1075" s="179"/>
      <c r="E1075" s="179"/>
    </row>
    <row r="1076" spans="1:5">
      <c r="A1076" s="1153" t="s">
        <v>1949</v>
      </c>
      <c r="B1076" s="1155" t="s">
        <v>1950</v>
      </c>
      <c r="C1076" s="1155"/>
      <c r="D1076" s="1155" t="s">
        <v>1951</v>
      </c>
      <c r="E1076" s="1155" t="s">
        <v>1952</v>
      </c>
    </row>
    <row r="1077" spans="1:5">
      <c r="A1077" s="1154"/>
      <c r="B1077" s="630" t="s">
        <v>1953</v>
      </c>
      <c r="C1077" s="630" t="s">
        <v>1789</v>
      </c>
      <c r="D1077" s="1156"/>
      <c r="E1077" s="1156"/>
    </row>
    <row r="1078" spans="1:5" ht="48">
      <c r="A1078" s="631" t="s">
        <v>1954</v>
      </c>
      <c r="B1078" s="632"/>
      <c r="C1078" s="632"/>
      <c r="D1078" s="633"/>
      <c r="E1078" s="633"/>
    </row>
    <row r="1079" spans="1:5">
      <c r="A1079" s="634" t="s">
        <v>1955</v>
      </c>
      <c r="B1079" s="635"/>
      <c r="C1079" s="636" t="s">
        <v>1956</v>
      </c>
      <c r="D1079" s="635"/>
      <c r="E1079" s="635"/>
    </row>
    <row r="1080" spans="1:5">
      <c r="A1080" s="637" t="s">
        <v>1957</v>
      </c>
      <c r="B1080" s="638"/>
      <c r="C1080" s="639" t="s">
        <v>1956</v>
      </c>
      <c r="D1080" s="638"/>
      <c r="E1080" s="638"/>
    </row>
    <row r="1081" spans="1:5" ht="24">
      <c r="A1081" s="631" t="s">
        <v>1958</v>
      </c>
      <c r="B1081" s="633">
        <f>SUM(B1079:B1080)</f>
        <v>0</v>
      </c>
      <c r="C1081" s="633"/>
      <c r="D1081" s="633">
        <f>SUM(D1079:D1080)</f>
        <v>0</v>
      </c>
      <c r="E1081" s="633">
        <f>SUM(E1079:E1080)</f>
        <v>0</v>
      </c>
    </row>
    <row r="1082" spans="1:5" ht="24">
      <c r="A1082" s="634" t="s">
        <v>1959</v>
      </c>
      <c r="B1082" s="635"/>
      <c r="C1082" s="636" t="s">
        <v>1956</v>
      </c>
      <c r="D1082" s="635"/>
      <c r="E1082" s="635"/>
    </row>
    <row r="1083" spans="1:5" ht="36">
      <c r="A1083" s="637" t="s">
        <v>1960</v>
      </c>
      <c r="B1083" s="638"/>
      <c r="C1083" s="638"/>
      <c r="D1083" s="638"/>
      <c r="E1083" s="638"/>
    </row>
    <row r="1084" spans="1:5" ht="24">
      <c r="A1084" s="634" t="s">
        <v>1961</v>
      </c>
      <c r="B1084" s="635"/>
      <c r="C1084" s="635"/>
      <c r="D1084" s="635"/>
      <c r="E1084" s="635"/>
    </row>
    <row r="1085" spans="1:5" ht="24">
      <c r="A1085" s="637" t="s">
        <v>1962</v>
      </c>
      <c r="B1085" s="638"/>
      <c r="C1085" s="639" t="s">
        <v>1963</v>
      </c>
      <c r="D1085" s="638"/>
      <c r="E1085" s="638"/>
    </row>
    <row r="1086" spans="1:5" ht="36">
      <c r="A1086" s="634" t="s">
        <v>1964</v>
      </c>
      <c r="B1086" s="632"/>
      <c r="C1086" s="632"/>
      <c r="D1086" s="640"/>
      <c r="E1086" s="640"/>
    </row>
    <row r="1087" spans="1:5" ht="24">
      <c r="A1087" s="631" t="s">
        <v>1965</v>
      </c>
      <c r="B1087" s="632"/>
      <c r="C1087" s="632"/>
      <c r="D1087" s="633">
        <f>SUM(D1082:D1086)</f>
        <v>0</v>
      </c>
      <c r="E1087" s="633">
        <f>SUM(E1082:E1086)</f>
        <v>0</v>
      </c>
    </row>
    <row r="1088" spans="1:5">
      <c r="A1088" s="631" t="s">
        <v>1966</v>
      </c>
      <c r="B1088" s="632"/>
      <c r="C1088" s="632"/>
      <c r="D1088" s="633">
        <f>D1081-D1087</f>
        <v>0</v>
      </c>
      <c r="E1088" s="633">
        <f>E1081-E1087</f>
        <v>0</v>
      </c>
    </row>
    <row r="1089" spans="1:10" ht="24">
      <c r="A1089" s="641" t="s">
        <v>1967</v>
      </c>
      <c r="B1089" s="632"/>
      <c r="C1089" s="632"/>
      <c r="D1089" s="642"/>
      <c r="E1089" s="642"/>
    </row>
    <row r="1090" spans="1:10" ht="48">
      <c r="A1090" s="643" t="s">
        <v>1968</v>
      </c>
      <c r="B1090" s="644"/>
      <c r="C1090" s="644"/>
      <c r="D1090" s="645">
        <f>D1078+D1088-D1089</f>
        <v>0</v>
      </c>
      <c r="E1090" s="645">
        <f>E1078+E1088-E1089</f>
        <v>0</v>
      </c>
    </row>
    <row r="1092" spans="1:10">
      <c r="A1092" s="604" t="s">
        <v>1969</v>
      </c>
      <c r="B1092" s="179"/>
      <c r="C1092" s="179"/>
      <c r="D1092" s="179"/>
      <c r="E1092" s="179"/>
      <c r="F1092" s="179"/>
      <c r="G1092" s="179"/>
      <c r="H1092" s="179"/>
      <c r="I1092" s="179"/>
      <c r="J1092" s="179"/>
    </row>
    <row r="1093" spans="1:10">
      <c r="A1093" s="604"/>
      <c r="B1093" s="179"/>
      <c r="C1093" s="179"/>
      <c r="D1093" s="179"/>
      <c r="E1093" s="179"/>
      <c r="F1093" s="179"/>
      <c r="G1093" s="179"/>
      <c r="H1093" s="179"/>
      <c r="I1093" s="179"/>
      <c r="J1093" s="179"/>
    </row>
    <row r="1094" spans="1:10">
      <c r="A1094" s="604" t="s">
        <v>1945</v>
      </c>
      <c r="B1094" s="179"/>
      <c r="C1094" s="179"/>
      <c r="D1094" s="179"/>
      <c r="E1094" s="179"/>
      <c r="F1094" s="179"/>
      <c r="G1094" s="179"/>
      <c r="H1094" s="179"/>
      <c r="I1094" s="179"/>
      <c r="J1094" s="179"/>
    </row>
    <row r="1095" spans="1:10">
      <c r="A1095" s="605" t="s">
        <v>1875</v>
      </c>
      <c r="B1095" s="179"/>
      <c r="C1095" s="179"/>
      <c r="D1095" s="179"/>
      <c r="E1095" s="179"/>
      <c r="F1095" s="179"/>
      <c r="G1095" s="179"/>
      <c r="H1095" s="179"/>
      <c r="I1095" s="179"/>
      <c r="J1095" s="179"/>
    </row>
    <row r="1096" spans="1:10">
      <c r="A1096" s="605"/>
      <c r="B1096" s="179"/>
      <c r="C1096" s="179"/>
      <c r="D1096" s="179"/>
      <c r="E1096" s="179"/>
      <c r="F1096" s="179"/>
      <c r="G1096" s="179"/>
      <c r="H1096" s="179"/>
      <c r="I1096" s="179"/>
      <c r="J1096" s="179"/>
    </row>
    <row r="1097" spans="1:10" ht="60">
      <c r="A1097" s="630" t="s">
        <v>1970</v>
      </c>
      <c r="B1097" s="630" t="s">
        <v>1971</v>
      </c>
      <c r="C1097" s="630" t="s">
        <v>1972</v>
      </c>
      <c r="D1097" s="630" t="s">
        <v>1973</v>
      </c>
      <c r="E1097" s="630" t="s">
        <v>1974</v>
      </c>
      <c r="F1097" s="630" t="s">
        <v>1975</v>
      </c>
      <c r="G1097" s="630" t="s">
        <v>1976</v>
      </c>
      <c r="H1097" s="630" t="s">
        <v>1977</v>
      </c>
      <c r="I1097" s="630" t="s">
        <v>1978</v>
      </c>
      <c r="J1097" s="630" t="s">
        <v>1979</v>
      </c>
    </row>
    <row r="1098" spans="1:10">
      <c r="A1098" s="646"/>
      <c r="B1098" s="647"/>
      <c r="C1098" s="635"/>
      <c r="D1098" s="635"/>
      <c r="E1098" s="635"/>
      <c r="F1098" s="635"/>
      <c r="G1098" s="635"/>
      <c r="H1098" s="646"/>
      <c r="I1098" s="646"/>
      <c r="J1098" s="646"/>
    </row>
    <row r="1099" spans="1:10">
      <c r="A1099" s="648"/>
      <c r="B1099" s="649"/>
      <c r="C1099" s="638"/>
      <c r="D1099" s="638"/>
      <c r="E1099" s="638"/>
      <c r="F1099" s="638"/>
      <c r="G1099" s="638"/>
      <c r="H1099" s="648"/>
      <c r="I1099" s="648"/>
      <c r="J1099" s="648"/>
    </row>
    <row r="1100" spans="1:10">
      <c r="A1100" s="646"/>
      <c r="B1100" s="647"/>
      <c r="C1100" s="635"/>
      <c r="D1100" s="635"/>
      <c r="E1100" s="635"/>
      <c r="F1100" s="635"/>
      <c r="G1100" s="635"/>
      <c r="H1100" s="646"/>
      <c r="I1100" s="646"/>
      <c r="J1100" s="646"/>
    </row>
    <row r="1101" spans="1:10">
      <c r="A1101" s="648"/>
      <c r="B1101" s="649"/>
      <c r="C1101" s="638"/>
      <c r="D1101" s="638"/>
      <c r="E1101" s="638"/>
      <c r="F1101" s="638"/>
      <c r="G1101" s="638"/>
      <c r="H1101" s="648"/>
      <c r="I1101" s="648"/>
      <c r="J1101" s="648"/>
    </row>
    <row r="1102" spans="1:10">
      <c r="A1102" s="646"/>
      <c r="B1102" s="647"/>
      <c r="C1102" s="635"/>
      <c r="D1102" s="635"/>
      <c r="E1102" s="635"/>
      <c r="F1102" s="635"/>
      <c r="G1102" s="635"/>
      <c r="H1102" s="646"/>
      <c r="I1102" s="646"/>
      <c r="J1102" s="646"/>
    </row>
    <row r="1103" spans="1:10">
      <c r="A1103" s="648"/>
      <c r="B1103" s="649"/>
      <c r="C1103" s="638"/>
      <c r="D1103" s="638"/>
      <c r="E1103" s="638"/>
      <c r="F1103" s="638"/>
      <c r="G1103" s="638"/>
      <c r="H1103" s="648"/>
      <c r="I1103" s="648"/>
      <c r="J1103" s="648"/>
    </row>
    <row r="1104" spans="1:10">
      <c r="A1104" s="646"/>
      <c r="B1104" s="647"/>
      <c r="C1104" s="635"/>
      <c r="D1104" s="635"/>
      <c r="E1104" s="635"/>
      <c r="F1104" s="635"/>
      <c r="G1104" s="635"/>
      <c r="H1104" s="646"/>
      <c r="I1104" s="646"/>
      <c r="J1104" s="646"/>
    </row>
    <row r="1105" spans="1:10">
      <c r="A1105" s="648"/>
      <c r="B1105" s="649"/>
      <c r="C1105" s="638"/>
      <c r="D1105" s="638"/>
      <c r="E1105" s="638"/>
      <c r="F1105" s="638"/>
      <c r="G1105" s="638"/>
      <c r="H1105" s="648"/>
      <c r="I1105" s="648"/>
      <c r="J1105" s="648"/>
    </row>
    <row r="1106" spans="1:10">
      <c r="A1106" s="646"/>
      <c r="B1106" s="647"/>
      <c r="C1106" s="635"/>
      <c r="D1106" s="635"/>
      <c r="E1106" s="635"/>
      <c r="F1106" s="635"/>
      <c r="G1106" s="635"/>
      <c r="H1106" s="646"/>
      <c r="I1106" s="646"/>
      <c r="J1106" s="646"/>
    </row>
    <row r="1107" spans="1:10">
      <c r="A1107" s="650" t="s">
        <v>1546</v>
      </c>
      <c r="B1107" s="651"/>
      <c r="C1107" s="633"/>
      <c r="D1107" s="633"/>
      <c r="E1107" s="633">
        <f>SUM(E1098:E1106)</f>
        <v>0</v>
      </c>
      <c r="F1107" s="633">
        <f>SUM(F1098:F1106)</f>
        <v>0</v>
      </c>
      <c r="G1107" s="633">
        <f>SUM(G1098:G1106)</f>
        <v>0</v>
      </c>
      <c r="H1107" s="650"/>
      <c r="I1107" s="650"/>
      <c r="J1107" s="650"/>
    </row>
    <row r="1109" spans="1:10">
      <c r="A1109" s="604" t="s">
        <v>1980</v>
      </c>
      <c r="B1109" s="179"/>
      <c r="C1109" s="179"/>
      <c r="D1109" s="179"/>
      <c r="E1109" s="179"/>
      <c r="F1109" s="179"/>
    </row>
    <row r="1110" spans="1:10">
      <c r="A1110" s="604"/>
      <c r="B1110" s="179"/>
      <c r="C1110" s="179"/>
      <c r="D1110" s="179"/>
      <c r="E1110" s="179"/>
      <c r="F1110" s="179"/>
    </row>
    <row r="1111" spans="1:10">
      <c r="A1111" s="605" t="s">
        <v>1875</v>
      </c>
      <c r="B1111" s="179"/>
      <c r="C1111" s="179"/>
      <c r="D1111" s="179"/>
      <c r="E1111" s="179"/>
      <c r="F1111" s="179"/>
    </row>
    <row r="1112" spans="1:10">
      <c r="A1112" s="605"/>
      <c r="B1112" s="179"/>
      <c r="C1112" s="179"/>
      <c r="D1112" s="179"/>
      <c r="E1112" s="179"/>
      <c r="F1112" s="179"/>
    </row>
    <row r="1113" spans="1:10" ht="48">
      <c r="A1113" s="630" t="s">
        <v>1981</v>
      </c>
      <c r="B1113" s="630" t="s">
        <v>1982</v>
      </c>
      <c r="C1113" s="630" t="s">
        <v>1983</v>
      </c>
      <c r="D1113" s="630" t="s">
        <v>1984</v>
      </c>
      <c r="E1113" s="630" t="s">
        <v>1985</v>
      </c>
      <c r="F1113" s="630" t="s">
        <v>1986</v>
      </c>
    </row>
    <row r="1114" spans="1:10">
      <c r="A1114" s="646"/>
      <c r="B1114" s="635"/>
      <c r="C1114" s="635"/>
      <c r="D1114" s="635"/>
      <c r="E1114" s="635"/>
      <c r="F1114" s="647"/>
    </row>
    <row r="1115" spans="1:10">
      <c r="A1115" s="648"/>
      <c r="B1115" s="638"/>
      <c r="C1115" s="638"/>
      <c r="D1115" s="638"/>
      <c r="E1115" s="638"/>
      <c r="F1115" s="649"/>
    </row>
    <row r="1116" spans="1:10">
      <c r="A1116" s="646"/>
      <c r="B1116" s="635"/>
      <c r="C1116" s="635"/>
      <c r="D1116" s="635"/>
      <c r="E1116" s="635"/>
      <c r="F1116" s="647"/>
    </row>
    <row r="1117" spans="1:10">
      <c r="A1117" s="648"/>
      <c r="B1117" s="638"/>
      <c r="C1117" s="638"/>
      <c r="D1117" s="638"/>
      <c r="E1117" s="638"/>
      <c r="F1117" s="649"/>
    </row>
    <row r="1118" spans="1:10">
      <c r="A1118" s="646"/>
      <c r="B1118" s="635"/>
      <c r="C1118" s="635"/>
      <c r="D1118" s="635"/>
      <c r="E1118" s="635"/>
      <c r="F1118" s="647"/>
    </row>
    <row r="1119" spans="1:10">
      <c r="A1119" s="652" t="s">
        <v>1546</v>
      </c>
      <c r="B1119" s="653">
        <f>SUM(B1114:B1118)</f>
        <v>0</v>
      </c>
      <c r="C1119" s="653">
        <f>SUM(C1114:C1118)</f>
        <v>0</v>
      </c>
      <c r="D1119" s="653">
        <f>SUM(D1114:D1118)</f>
        <v>0</v>
      </c>
      <c r="E1119" s="654"/>
      <c r="F1119" s="655"/>
    </row>
    <row r="1122" spans="1:4">
      <c r="A1122" s="604" t="s">
        <v>1987</v>
      </c>
      <c r="B1122" s="49"/>
      <c r="C1122" s="49"/>
      <c r="D1122" s="49"/>
    </row>
    <row r="1123" spans="1:4">
      <c r="A1123" s="605" t="s">
        <v>1875</v>
      </c>
      <c r="B1123" s="49"/>
      <c r="C1123" s="49"/>
      <c r="D1123" s="49"/>
    </row>
    <row r="1124" spans="1:4">
      <c r="A1124" s="49"/>
      <c r="B1124" s="49"/>
      <c r="C1124" s="49"/>
      <c r="D1124" s="49"/>
    </row>
    <row r="1125" spans="1:4" ht="36">
      <c r="A1125" s="630" t="s">
        <v>1673</v>
      </c>
      <c r="B1125" s="630" t="s">
        <v>1767</v>
      </c>
      <c r="C1125" s="630" t="s">
        <v>1988</v>
      </c>
      <c r="D1125" s="630" t="s">
        <v>1989</v>
      </c>
    </row>
    <row r="1126" spans="1:4">
      <c r="A1126" s="646"/>
      <c r="B1126" s="635"/>
      <c r="C1126" s="646"/>
      <c r="D1126" s="646"/>
    </row>
    <row r="1127" spans="1:4">
      <c r="A1127" s="648"/>
      <c r="B1127" s="638"/>
      <c r="C1127" s="648"/>
      <c r="D1127" s="648"/>
    </row>
    <row r="1128" spans="1:4">
      <c r="A1128" s="646"/>
      <c r="B1128" s="635"/>
      <c r="C1128" s="646"/>
      <c r="D1128" s="646"/>
    </row>
    <row r="1129" spans="1:4">
      <c r="A1129" s="648"/>
      <c r="B1129" s="638"/>
      <c r="C1129" s="648"/>
      <c r="D1129" s="648"/>
    </row>
    <row r="1130" spans="1:4">
      <c r="A1130" s="646"/>
      <c r="B1130" s="635"/>
      <c r="C1130" s="646"/>
      <c r="D1130" s="646"/>
    </row>
    <row r="1131" spans="1:4">
      <c r="A1131" s="648"/>
      <c r="B1131" s="638"/>
      <c r="C1131" s="648"/>
      <c r="D1131" s="648"/>
    </row>
    <row r="1132" spans="1:4">
      <c r="A1132" s="646"/>
      <c r="B1132" s="635"/>
      <c r="C1132" s="646"/>
      <c r="D1132" s="646"/>
    </row>
    <row r="1133" spans="1:4">
      <c r="A1133" s="648"/>
      <c r="B1133" s="638"/>
      <c r="C1133" s="648"/>
      <c r="D1133" s="648"/>
    </row>
    <row r="1134" spans="1:4">
      <c r="A1134" s="646"/>
      <c r="B1134" s="635"/>
      <c r="C1134" s="646"/>
      <c r="D1134" s="646"/>
    </row>
    <row r="1135" spans="1:4">
      <c r="A1135" s="656" t="s">
        <v>1546</v>
      </c>
      <c r="B1135" s="657">
        <f>SUM(B1126:B1134)</f>
        <v>0</v>
      </c>
      <c r="C1135" s="656"/>
      <c r="D1135" s="656"/>
    </row>
  </sheetData>
  <mergeCells count="249">
    <mergeCell ref="A43:B43"/>
    <mergeCell ref="C43:D43"/>
    <mergeCell ref="A45:B45"/>
    <mergeCell ref="C45:D45"/>
    <mergeCell ref="A47:B47"/>
    <mergeCell ref="C47:D47"/>
    <mergeCell ref="C56:D56"/>
    <mergeCell ref="A58:B58"/>
    <mergeCell ref="C58:D58"/>
    <mergeCell ref="A59:B59"/>
    <mergeCell ref="C59:D59"/>
    <mergeCell ref="C62:E62"/>
    <mergeCell ref="A49:B49"/>
    <mergeCell ref="C49:D49"/>
    <mergeCell ref="C51:D51"/>
    <mergeCell ref="A53:B53"/>
    <mergeCell ref="C53:D53"/>
    <mergeCell ref="A55:B55"/>
    <mergeCell ref="C55:D55"/>
    <mergeCell ref="A70:B70"/>
    <mergeCell ref="C70:D70"/>
    <mergeCell ref="E70:F70"/>
    <mergeCell ref="A72:H72"/>
    <mergeCell ref="A74:H74"/>
    <mergeCell ref="A87:B87"/>
    <mergeCell ref="C87:E87"/>
    <mergeCell ref="C63:E63"/>
    <mergeCell ref="A64:A65"/>
    <mergeCell ref="C64:E64"/>
    <mergeCell ref="C65:E65"/>
    <mergeCell ref="C66:E66"/>
    <mergeCell ref="A69:B69"/>
    <mergeCell ref="C69:D69"/>
    <mergeCell ref="A210:E210"/>
    <mergeCell ref="B224:E224"/>
    <mergeCell ref="B227:E227"/>
    <mergeCell ref="B229:E229"/>
    <mergeCell ref="B230:E230"/>
    <mergeCell ref="A245:C245"/>
    <mergeCell ref="E245:H245"/>
    <mergeCell ref="A88:B88"/>
    <mergeCell ref="C88:E88"/>
    <mergeCell ref="A89:B89"/>
    <mergeCell ref="A90:B90"/>
    <mergeCell ref="C92:D92"/>
    <mergeCell ref="A208:E208"/>
    <mergeCell ref="A296:G296"/>
    <mergeCell ref="E298:G298"/>
    <mergeCell ref="E300:G300"/>
    <mergeCell ref="E302:G302"/>
    <mergeCell ref="A328:H328"/>
    <mergeCell ref="A330:H330"/>
    <mergeCell ref="A263:G263"/>
    <mergeCell ref="A265:G265"/>
    <mergeCell ref="E267:G267"/>
    <mergeCell ref="E269:G269"/>
    <mergeCell ref="E271:G271"/>
    <mergeCell ref="A294:G294"/>
    <mergeCell ref="E369:G369"/>
    <mergeCell ref="A377:B377"/>
    <mergeCell ref="A379:A380"/>
    <mergeCell ref="A381:A387"/>
    <mergeCell ref="A392:F392"/>
    <mergeCell ref="A408:T409"/>
    <mergeCell ref="D332:H332"/>
    <mergeCell ref="D334:H334"/>
    <mergeCell ref="D336:H336"/>
    <mergeCell ref="A359:G359"/>
    <mergeCell ref="E365:G365"/>
    <mergeCell ref="E367:G367"/>
    <mergeCell ref="P411:T411"/>
    <mergeCell ref="A421:J421"/>
    <mergeCell ref="A423:J423"/>
    <mergeCell ref="A436:M437"/>
    <mergeCell ref="A472:F472"/>
    <mergeCell ref="A411:A412"/>
    <mergeCell ref="B411:B412"/>
    <mergeCell ref="C411:C412"/>
    <mergeCell ref="D411:D412"/>
    <mergeCell ref="E411:I411"/>
    <mergeCell ref="J411:N411"/>
    <mergeCell ref="A474:D474"/>
    <mergeCell ref="A475:D475"/>
    <mergeCell ref="A476:D476"/>
    <mergeCell ref="A477:D477"/>
    <mergeCell ref="A484:A485"/>
    <mergeCell ref="B484:B485"/>
    <mergeCell ref="C484:C485"/>
    <mergeCell ref="D484:D485"/>
    <mergeCell ref="O411:O412"/>
    <mergeCell ref="E484:E485"/>
    <mergeCell ref="F484:G484"/>
    <mergeCell ref="H484:K484"/>
    <mergeCell ref="L484:N484"/>
    <mergeCell ref="A499:J500"/>
    <mergeCell ref="A503:A504"/>
    <mergeCell ref="B503:B504"/>
    <mergeCell ref="C503:C504"/>
    <mergeCell ref="D503:D504"/>
    <mergeCell ref="E503:F503"/>
    <mergeCell ref="H540:K540"/>
    <mergeCell ref="L540:N540"/>
    <mergeCell ref="O540:Q540"/>
    <mergeCell ref="R540:R541"/>
    <mergeCell ref="S540:S541"/>
    <mergeCell ref="A556:C556"/>
    <mergeCell ref="G503:J503"/>
    <mergeCell ref="A520:D520"/>
    <mergeCell ref="A535:K536"/>
    <mergeCell ref="A538:C538"/>
    <mergeCell ref="A540:A541"/>
    <mergeCell ref="B540:B541"/>
    <mergeCell ref="C540:C541"/>
    <mergeCell ref="D540:D541"/>
    <mergeCell ref="E540:E541"/>
    <mergeCell ref="F540:G540"/>
    <mergeCell ref="A612:E612"/>
    <mergeCell ref="A628:G628"/>
    <mergeCell ref="A630:A637"/>
    <mergeCell ref="A642:E642"/>
    <mergeCell ref="A656:G656"/>
    <mergeCell ref="A657:G658"/>
    <mergeCell ref="A565:N566"/>
    <mergeCell ref="A569:H569"/>
    <mergeCell ref="N569:Q569"/>
    <mergeCell ref="A582:E582"/>
    <mergeCell ref="A598:G598"/>
    <mergeCell ref="A600:A607"/>
    <mergeCell ref="F687:F688"/>
    <mergeCell ref="G687:G688"/>
    <mergeCell ref="H687:H688"/>
    <mergeCell ref="A702:G702"/>
    <mergeCell ref="A711:B711"/>
    <mergeCell ref="A714:H715"/>
    <mergeCell ref="A660:G660"/>
    <mergeCell ref="A671:F671"/>
    <mergeCell ref="B673:C673"/>
    <mergeCell ref="B674:C674"/>
    <mergeCell ref="B675:C675"/>
    <mergeCell ref="A687:A688"/>
    <mergeCell ref="B687:B688"/>
    <mergeCell ref="C687:C688"/>
    <mergeCell ref="D687:D688"/>
    <mergeCell ref="E687:E688"/>
    <mergeCell ref="H718:H719"/>
    <mergeCell ref="A752:F753"/>
    <mergeCell ref="A755:A756"/>
    <mergeCell ref="B755:B756"/>
    <mergeCell ref="C755:E755"/>
    <mergeCell ref="F755:F756"/>
    <mergeCell ref="A718:A719"/>
    <mergeCell ref="B718:B719"/>
    <mergeCell ref="C718:C719"/>
    <mergeCell ref="D718:D719"/>
    <mergeCell ref="E718:F718"/>
    <mergeCell ref="G718:G719"/>
    <mergeCell ref="A804:J804"/>
    <mergeCell ref="A815:M815"/>
    <mergeCell ref="A817:A818"/>
    <mergeCell ref="B817:B818"/>
    <mergeCell ref="C817:C818"/>
    <mergeCell ref="D817:E817"/>
    <mergeCell ref="F817:G817"/>
    <mergeCell ref="A784:M784"/>
    <mergeCell ref="A789:A790"/>
    <mergeCell ref="E789:E790"/>
    <mergeCell ref="G789:K789"/>
    <mergeCell ref="M789:M790"/>
    <mergeCell ref="A802:J802"/>
    <mergeCell ref="A831:A834"/>
    <mergeCell ref="B831:B834"/>
    <mergeCell ref="A839:F839"/>
    <mergeCell ref="A841:I841"/>
    <mergeCell ref="A842:F842"/>
    <mergeCell ref="A852:B852"/>
    <mergeCell ref="A819:A822"/>
    <mergeCell ref="B819:B822"/>
    <mergeCell ref="A823:A826"/>
    <mergeCell ref="B823:B826"/>
    <mergeCell ref="A827:A830"/>
    <mergeCell ref="B827:B830"/>
    <mergeCell ref="A856:U857"/>
    <mergeCell ref="A860:E860"/>
    <mergeCell ref="F860:I860"/>
    <mergeCell ref="J860:S860"/>
    <mergeCell ref="T860:U860"/>
    <mergeCell ref="A861:C861"/>
    <mergeCell ref="D861:E861"/>
    <mergeCell ref="G861:I861"/>
    <mergeCell ref="J861:N861"/>
    <mergeCell ref="O861:S861"/>
    <mergeCell ref="T861:U861"/>
    <mergeCell ref="B875:C875"/>
    <mergeCell ref="A877:C877"/>
    <mergeCell ref="A879:C879"/>
    <mergeCell ref="A911:C911"/>
    <mergeCell ref="A923:A924"/>
    <mergeCell ref="B923:B924"/>
    <mergeCell ref="C923:C924"/>
    <mergeCell ref="D923:D924"/>
    <mergeCell ref="E923:J923"/>
    <mergeCell ref="A954:A955"/>
    <mergeCell ref="B954:B955"/>
    <mergeCell ref="C954:C955"/>
    <mergeCell ref="D954:I954"/>
    <mergeCell ref="J954:J955"/>
    <mergeCell ref="A984:A985"/>
    <mergeCell ref="B984:B985"/>
    <mergeCell ref="C984:C985"/>
    <mergeCell ref="D984:D985"/>
    <mergeCell ref="E984:E985"/>
    <mergeCell ref="Y984:Y985"/>
    <mergeCell ref="A1023:A1024"/>
    <mergeCell ref="B1023:B1024"/>
    <mergeCell ref="C1023:C1024"/>
    <mergeCell ref="D1023:D1024"/>
    <mergeCell ref="E1023:E1024"/>
    <mergeCell ref="F1023:F1024"/>
    <mergeCell ref="G1023:G1024"/>
    <mergeCell ref="H1023:H1024"/>
    <mergeCell ref="I1023:I1024"/>
    <mergeCell ref="O984:P984"/>
    <mergeCell ref="Q984:R984"/>
    <mergeCell ref="U984:U985"/>
    <mergeCell ref="V984:V985"/>
    <mergeCell ref="W984:W985"/>
    <mergeCell ref="X984:X985"/>
    <mergeCell ref="F984:F985"/>
    <mergeCell ref="G984:G985"/>
    <mergeCell ref="H984:H985"/>
    <mergeCell ref="I984:I985"/>
    <mergeCell ref="J984:J985"/>
    <mergeCell ref="M984:N984"/>
    <mergeCell ref="A1076:A1077"/>
    <mergeCell ref="B1076:C1076"/>
    <mergeCell ref="D1076:D1077"/>
    <mergeCell ref="E1076:E1077"/>
    <mergeCell ref="AA1023:AA1024"/>
    <mergeCell ref="A1062:A1064"/>
    <mergeCell ref="B1062:B1064"/>
    <mergeCell ref="C1062:C1064"/>
    <mergeCell ref="D1062:F1062"/>
    <mergeCell ref="E1063:E1064"/>
    <mergeCell ref="J1023:K1023"/>
    <mergeCell ref="L1023:M1023"/>
    <mergeCell ref="N1023:O1023"/>
    <mergeCell ref="P1023:Q1023"/>
    <mergeCell ref="R1023:S1023"/>
    <mergeCell ref="T1023:Z1023"/>
  </mergeCells>
  <dataValidations count="3">
    <dataValidation type="list" allowBlank="1" showInputMessage="1" showErrorMessage="1" sqref="F667:F668" xr:uid="{ADBFC255-E152-4DB3-9AFB-D2BE096B0609}">
      <formula1>$A$53:$A$58</formula1>
    </dataValidation>
    <dataValidation type="list" allowBlank="1" showInputMessage="1" showErrorMessage="1" sqref="E601:E607 E631:E637" xr:uid="{7C118CE1-55A6-47B3-AF34-81DDB5C7FDD1}">
      <formula1>$A$36:$A$41</formula1>
    </dataValidation>
    <dataValidation type="list" allowBlank="1" showInputMessage="1" showErrorMessage="1" sqref="D57 C55 C70" xr:uid="{1CAC55A4-508B-44DF-A244-8A7D56E1C4BD}">
      <formula1>$A$60:$A$61</formula1>
    </dataValidation>
  </dataValidations>
  <hyperlinks>
    <hyperlink ref="B10" location="'1.Fiche signalétique'!A1" display="Fiche signalétique" xr:uid="{44189F07-BE6E-42E4-AFF4-A3BCA7E130B7}"/>
    <hyperlink ref="B11" location="'2.Formulaire de Déclaration'!A1" display="Formulaire de Déclaration" xr:uid="{D1162AE9-2807-4C47-A5DD-053E0A84FB10}"/>
    <hyperlink ref="B12" location="'3.Détail paiements'!A1" display="Détail paiements" xr:uid="{C137BDF1-91B4-4E1F-878D-3AA5502AF549}"/>
    <hyperlink ref="B13" location="'4.Exportations &amp; ventes'!A1" display="Exportations &amp; ventes" xr:uid="{0BC01553-7C32-4A71-A147-7B31677C74E9}"/>
    <hyperlink ref="B14" location="'5.Production'!A1" display="Production" xr:uid="{1FED9F57-C911-45DD-AB15-0AD7AAC85BD5}"/>
    <hyperlink ref="B15" location="'6.Transport'!A1" display="Transport" xr:uid="{60113CFD-25A1-4CB1-8251-3C4F29440FAF}"/>
    <hyperlink ref="B16" location="'7.Structure de Capital'!A1" display="Structure de Capital" xr:uid="{BEB6AC10-1C7F-4469-A96A-A76A43094A14}"/>
    <hyperlink ref="B17" location="'8.Participation Publique'!A1" display="Participation Publique" xr:uid="{FC62C429-18EA-454E-8942-BC263019B0B8}"/>
    <hyperlink ref="B18" location="'9.Prêts et garanties'!A1" display="Prêts et garanties" xr:uid="{768A4070-C18E-4D44-B1CB-23C14FA6024E}"/>
    <hyperlink ref="B19" location="'10.Paiements sociaux Oblig'!A1" display="Paiements sociaux Obligatoires" xr:uid="{D0B00D9F-F163-478E-96FD-65CE7965FFC6}"/>
    <hyperlink ref="B20" location="'11.Paiements sociaux Volont'!A1" display="Paiements sociaux Volontaires" xr:uid="{9BFDC93A-7C5A-41E3-91EC-8913F8FB28F6}"/>
    <hyperlink ref="B21" location="'12.Depenses Environnementales'!A1" display="Depenses Environnementales" xr:uid="{4C6BD0DE-802D-4E36-82A2-BADA01603D4C}"/>
    <hyperlink ref="B22" location="'13.Octrois et transferts'!A1" display="Octrois et transferts" xr:uid="{E67A53EF-F60E-4FC1-A591-2FD328874930}"/>
    <hyperlink ref="B23" location="'14.Permis &amp; Blocs '!A1" display="Permis &amp; Blocs " xr:uid="{17C68CE4-5139-496B-93E6-5658BFA01AE7}"/>
    <hyperlink ref="B25" location="'16.Propriété effective'!A1" display="Propriété effective" xr:uid="{FB502BAD-1693-4D5C-85F5-7E6B3CE2766C}"/>
    <hyperlink ref="B26" location="'17.Dépenses Quasi Fiscales'!A1" display="Dépenses Quasi Fiscales" xr:uid="{8BD25801-77E9-4069-BCE7-72C718CD7841}"/>
    <hyperlink ref="B27" location="'18.Transferts infranationaux'!A1" display="Transferts infranationaux" xr:uid="{AE5F7941-6FF8-4B80-8390-2FC7FF36A88C}"/>
    <hyperlink ref="B28" location="'19.Transaction de troc'!A1" display="Transaction de troc" xr:uid="{55A86D30-539D-4E9D-81D3-121A7D6AA35D}"/>
    <hyperlink ref="B29" location="'20.Accords de préfin'!A1" display="Accords de préfinancement" xr:uid="{E8F030EC-2BAE-40EE-ADB4-DF9B072409B1}"/>
    <hyperlink ref="B30" location="'21.Emplois'!A1" display="Emplois" xr:uid="{648F2218-F315-48A8-B24C-A734646E270A}"/>
    <hyperlink ref="B31" location="'22.Déclaration vente brut'!A1" display="Déclaration vente brut" xr:uid="{09122338-9A96-4772-96DB-1BFB51E13AFC}"/>
    <hyperlink ref="B32" location="'23. Questionnaire'!A1" display="Questionnaire" xr:uid="{4543F7CA-2561-4590-8844-BE7A45FBDD85}"/>
    <hyperlink ref="B33" location="'24.Définition des flûx'!A1" display="Définition des flûx" xr:uid="{DE21A998-4142-43C9-8377-9267275E861C}"/>
    <hyperlink ref="B24" location="'15.Subventions'!A1" display="Subventions" xr:uid="{A59977F3-C54A-4106-B01C-C51A3BDA73A4}"/>
    <hyperlink ref="A2" location="Sommaire!A1" display="Retour au sommaire" xr:uid="{21AECF63-2E49-4DC2-9ECA-0D41250E63C0}"/>
  </hyperlink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FD547-B99C-42BC-B679-49E3BC7A8A4D}">
  <sheetPr codeName="Feuil18"/>
  <dimension ref="A2:L26"/>
  <sheetViews>
    <sheetView workbookViewId="0">
      <selection activeCell="K7" sqref="K7"/>
    </sheetView>
  </sheetViews>
  <sheetFormatPr baseColWidth="10" defaultRowHeight="12"/>
  <cols>
    <col min="1" max="1" width="6.44140625" style="777" customWidth="1"/>
    <col min="2" max="2" width="12.6640625" style="777" customWidth="1"/>
    <col min="3" max="3" width="14.109375" style="777" customWidth="1"/>
    <col min="4" max="4" width="14" style="777" customWidth="1"/>
    <col min="5" max="5" width="15.44140625" style="777" customWidth="1"/>
    <col min="6" max="6" width="11.21875" style="777" bestFit="1" customWidth="1"/>
    <col min="7" max="7" width="9.5546875" style="777" bestFit="1" customWidth="1"/>
    <col min="8" max="8" width="14.21875" style="777" bestFit="1" customWidth="1"/>
    <col min="9" max="9" width="15.21875" style="777" customWidth="1"/>
    <col min="10" max="10" width="14.44140625" style="777" customWidth="1"/>
    <col min="11" max="11" width="12.33203125" style="777" bestFit="1" customWidth="1"/>
    <col min="12" max="12" width="16.88671875" style="777" customWidth="1"/>
    <col min="13" max="16384" width="11.5546875" style="777"/>
  </cols>
  <sheetData>
    <row r="2" spans="1:12" ht="16.2">
      <c r="A2" s="909" t="s">
        <v>2710</v>
      </c>
    </row>
    <row r="3" spans="1:12" ht="28.8">
      <c r="A3" s="746" t="s">
        <v>2560</v>
      </c>
    </row>
    <row r="4" spans="1:12" ht="12.6" thickBot="1"/>
    <row r="5" spans="1:12" ht="12.6" thickBot="1">
      <c r="B5" s="1305" t="s">
        <v>2538</v>
      </c>
      <c r="C5" s="1305" t="s">
        <v>2539</v>
      </c>
      <c r="D5" s="1305" t="s">
        <v>1878</v>
      </c>
      <c r="E5" s="1305" t="s">
        <v>2540</v>
      </c>
      <c r="F5" s="1299" t="s">
        <v>2541</v>
      </c>
      <c r="G5" s="1300"/>
      <c r="H5" s="1300"/>
      <c r="I5" s="1300"/>
      <c r="J5" s="1300"/>
      <c r="K5" s="1300"/>
      <c r="L5" s="1301"/>
    </row>
    <row r="6" spans="1:12" ht="24.6" thickBot="1">
      <c r="B6" s="1305"/>
      <c r="C6" s="1305"/>
      <c r="D6" s="1305"/>
      <c r="E6" s="1305"/>
      <c r="F6" s="778" t="s">
        <v>2542</v>
      </c>
      <c r="G6" s="778" t="s">
        <v>1882</v>
      </c>
      <c r="H6" s="778" t="s">
        <v>2543</v>
      </c>
      <c r="I6" s="778" t="s">
        <v>2544</v>
      </c>
      <c r="J6" s="778" t="s">
        <v>2545</v>
      </c>
      <c r="K6" s="778" t="s">
        <v>2546</v>
      </c>
      <c r="L6" s="778" t="s">
        <v>2547</v>
      </c>
    </row>
    <row r="7" spans="1:12" ht="12.6" thickBot="1">
      <c r="B7" s="966" t="s">
        <v>2345</v>
      </c>
      <c r="C7" s="966" t="s">
        <v>2548</v>
      </c>
      <c r="D7" s="966" t="s">
        <v>2549</v>
      </c>
      <c r="E7" s="967">
        <v>4946149.5999999996</v>
      </c>
      <c r="F7" s="968">
        <f>E7*12.5%</f>
        <v>618268.69999999995</v>
      </c>
      <c r="G7" s="969">
        <f t="shared" ref="G7:I7" si="0">$E$8*G34</f>
        <v>0</v>
      </c>
      <c r="H7" s="969">
        <f t="shared" si="0"/>
        <v>0</v>
      </c>
      <c r="I7" s="969">
        <f t="shared" si="0"/>
        <v>0</v>
      </c>
      <c r="J7" s="968">
        <f t="shared" ref="J7:J13" si="1">((E7-F7)*25%)</f>
        <v>1081970.2249999999</v>
      </c>
      <c r="K7" s="967">
        <f>SUM(F7:J7)</f>
        <v>1700238.9249999998</v>
      </c>
      <c r="L7" s="967">
        <f t="shared" ref="L7:L25" si="2">E7-K7</f>
        <v>3245910.6749999998</v>
      </c>
    </row>
    <row r="8" spans="1:12" ht="12.6" thickBot="1">
      <c r="B8" s="779" t="s">
        <v>2345</v>
      </c>
      <c r="C8" s="779" t="s">
        <v>2548</v>
      </c>
      <c r="D8" s="779" t="s">
        <v>620</v>
      </c>
      <c r="E8" s="780">
        <v>1408314.7</v>
      </c>
      <c r="F8" s="781">
        <f>+E8*12.5%</f>
        <v>176039.33749999999</v>
      </c>
      <c r="G8" s="782">
        <f t="shared" ref="G8:I8" si="3">$E$9*G35</f>
        <v>0</v>
      </c>
      <c r="H8" s="782">
        <f t="shared" si="3"/>
        <v>0</v>
      </c>
      <c r="I8" s="782">
        <f t="shared" si="3"/>
        <v>0</v>
      </c>
      <c r="J8" s="781">
        <f t="shared" si="1"/>
        <v>308068.84062500001</v>
      </c>
      <c r="K8" s="780">
        <f t="shared" ref="K8:K25" si="4">SUM(F8:J8)</f>
        <v>484108.17812499998</v>
      </c>
      <c r="L8" s="780">
        <f t="shared" si="2"/>
        <v>924206.52187499998</v>
      </c>
    </row>
    <row r="9" spans="1:12" ht="12.6" thickBot="1">
      <c r="B9" s="966" t="s">
        <v>2345</v>
      </c>
      <c r="C9" s="966" t="s">
        <v>2548</v>
      </c>
      <c r="D9" s="966" t="s">
        <v>617</v>
      </c>
      <c r="E9" s="967">
        <v>2332115.7999999998</v>
      </c>
      <c r="F9" s="968">
        <f>+E9*12.5%</f>
        <v>291514.47499999998</v>
      </c>
      <c r="G9" s="969">
        <f t="shared" ref="G9:I9" si="5">$E$10*G36</f>
        <v>0</v>
      </c>
      <c r="H9" s="969">
        <f t="shared" si="5"/>
        <v>0</v>
      </c>
      <c r="I9" s="969">
        <f t="shared" si="5"/>
        <v>0</v>
      </c>
      <c r="J9" s="968">
        <f t="shared" si="1"/>
        <v>510150.33124999993</v>
      </c>
      <c r="K9" s="967">
        <f t="shared" si="4"/>
        <v>801664.80624999991</v>
      </c>
      <c r="L9" s="967">
        <f t="shared" si="2"/>
        <v>1530450.9937499999</v>
      </c>
    </row>
    <row r="10" spans="1:12" ht="12.6" thickBot="1">
      <c r="B10" s="779" t="s">
        <v>2345</v>
      </c>
      <c r="C10" s="779" t="s">
        <v>2548</v>
      </c>
      <c r="D10" s="779" t="s">
        <v>598</v>
      </c>
      <c r="E10" s="780">
        <v>135604.29999999999</v>
      </c>
      <c r="F10" s="781">
        <f>+E10*12.5%</f>
        <v>16950.537499999999</v>
      </c>
      <c r="G10" s="782">
        <f t="shared" ref="G10:I10" si="6">$E$11*G37</f>
        <v>0</v>
      </c>
      <c r="H10" s="782">
        <f t="shared" si="6"/>
        <v>0</v>
      </c>
      <c r="I10" s="782">
        <f t="shared" si="6"/>
        <v>0</v>
      </c>
      <c r="J10" s="781">
        <f t="shared" si="1"/>
        <v>29663.440624999996</v>
      </c>
      <c r="K10" s="780">
        <f t="shared" si="4"/>
        <v>46613.978124999994</v>
      </c>
      <c r="L10" s="780">
        <f t="shared" si="2"/>
        <v>88990.321874999994</v>
      </c>
    </row>
    <row r="11" spans="1:12" ht="12.6" thickBot="1">
      <c r="B11" s="966" t="s">
        <v>2345</v>
      </c>
      <c r="C11" s="966" t="s">
        <v>2548</v>
      </c>
      <c r="D11" s="966" t="s">
        <v>605</v>
      </c>
      <c r="E11" s="967">
        <v>634546.6</v>
      </c>
      <c r="F11" s="968">
        <f>+E11*12.5%</f>
        <v>79318.324999999997</v>
      </c>
      <c r="G11" s="969">
        <f t="shared" ref="G11:I11" si="7">$E$12*G38</f>
        <v>0</v>
      </c>
      <c r="H11" s="969">
        <f t="shared" si="7"/>
        <v>0</v>
      </c>
      <c r="I11" s="969">
        <f t="shared" si="7"/>
        <v>0</v>
      </c>
      <c r="J11" s="968">
        <f t="shared" si="1"/>
        <v>138807.06875000001</v>
      </c>
      <c r="K11" s="967">
        <f t="shared" si="4"/>
        <v>218125.39374999999</v>
      </c>
      <c r="L11" s="967">
        <f t="shared" si="2"/>
        <v>416421.20624999999</v>
      </c>
    </row>
    <row r="12" spans="1:12" ht="12.6" thickBot="1">
      <c r="B12" s="783" t="s">
        <v>2345</v>
      </c>
      <c r="C12" s="783" t="s">
        <v>2550</v>
      </c>
      <c r="D12" s="783" t="s">
        <v>608</v>
      </c>
      <c r="E12" s="784">
        <v>699536.4</v>
      </c>
      <c r="F12" s="785">
        <f>+E12*14.25%</f>
        <v>99683.936999999991</v>
      </c>
      <c r="G12" s="786">
        <f t="shared" ref="G12:I12" si="8">$E$13*G39</f>
        <v>0</v>
      </c>
      <c r="H12" s="786">
        <f t="shared" si="8"/>
        <v>0</v>
      </c>
      <c r="I12" s="786">
        <f t="shared" si="8"/>
        <v>0</v>
      </c>
      <c r="J12" s="785">
        <f t="shared" si="1"/>
        <v>149963.11575</v>
      </c>
      <c r="K12" s="784">
        <f t="shared" si="4"/>
        <v>249647.05274999997</v>
      </c>
      <c r="L12" s="784">
        <f t="shared" si="2"/>
        <v>449889.34725000005</v>
      </c>
    </row>
    <row r="13" spans="1:12" ht="12.6" thickBot="1">
      <c r="B13" s="970" t="s">
        <v>2345</v>
      </c>
      <c r="C13" s="970" t="s">
        <v>2550</v>
      </c>
      <c r="D13" s="970" t="s">
        <v>611</v>
      </c>
      <c r="E13" s="971">
        <v>102037</v>
      </c>
      <c r="F13" s="972">
        <f>+E13*14.25%</f>
        <v>14540.272499999999</v>
      </c>
      <c r="G13" s="973">
        <f t="shared" ref="G13:I13" si="9">$E$14*G40</f>
        <v>0</v>
      </c>
      <c r="H13" s="973">
        <f t="shared" si="9"/>
        <v>0</v>
      </c>
      <c r="I13" s="973">
        <f t="shared" si="9"/>
        <v>0</v>
      </c>
      <c r="J13" s="972">
        <f t="shared" si="1"/>
        <v>21874.181875000002</v>
      </c>
      <c r="K13" s="971">
        <f t="shared" si="4"/>
        <v>36414.454375000001</v>
      </c>
      <c r="L13" s="971">
        <f t="shared" si="2"/>
        <v>65622.545624999999</v>
      </c>
    </row>
    <row r="14" spans="1:12" ht="12.6" thickBot="1">
      <c r="B14" s="787" t="s">
        <v>2551</v>
      </c>
      <c r="C14" s="787" t="s">
        <v>2552</v>
      </c>
      <c r="D14" s="787" t="s">
        <v>1889</v>
      </c>
      <c r="E14" s="788">
        <v>12860737.18</v>
      </c>
      <c r="F14" s="789">
        <f t="shared" ref="F14:F20" si="10">E14*12.5%</f>
        <v>1607592.1475</v>
      </c>
      <c r="G14" s="790">
        <f t="shared" ref="G14:J14" si="11">$E$15*G41</f>
        <v>0</v>
      </c>
      <c r="H14" s="790">
        <f t="shared" si="11"/>
        <v>0</v>
      </c>
      <c r="I14" s="790">
        <f t="shared" ref="I14:I21" si="12">((E14-F14)*10%)</f>
        <v>1125314.5032499998</v>
      </c>
      <c r="J14" s="789">
        <f t="shared" si="11"/>
        <v>0</v>
      </c>
      <c r="K14" s="788">
        <f t="shared" si="4"/>
        <v>2732906.65075</v>
      </c>
      <c r="L14" s="788">
        <f t="shared" si="2"/>
        <v>10127830.52925</v>
      </c>
    </row>
    <row r="15" spans="1:12" ht="12.6" thickBot="1">
      <c r="B15" s="966" t="s">
        <v>2551</v>
      </c>
      <c r="C15" s="966" t="s">
        <v>2552</v>
      </c>
      <c r="D15" s="966" t="s">
        <v>584</v>
      </c>
      <c r="E15" s="967">
        <v>2211692.54</v>
      </c>
      <c r="F15" s="968">
        <f t="shared" si="10"/>
        <v>276461.5675</v>
      </c>
      <c r="G15" s="969">
        <f t="shared" ref="G15:J15" si="13">$E$16*G42</f>
        <v>0</v>
      </c>
      <c r="H15" s="969">
        <f t="shared" si="13"/>
        <v>0</v>
      </c>
      <c r="I15" s="969">
        <f t="shared" si="12"/>
        <v>193523.09725000002</v>
      </c>
      <c r="J15" s="968">
        <f t="shared" si="13"/>
        <v>0</v>
      </c>
      <c r="K15" s="967">
        <f t="shared" si="4"/>
        <v>469984.66475</v>
      </c>
      <c r="L15" s="967">
        <f t="shared" si="2"/>
        <v>1741707.87525</v>
      </c>
    </row>
    <row r="16" spans="1:12" ht="12.6" thickBot="1">
      <c r="B16" s="779" t="s">
        <v>2551</v>
      </c>
      <c r="C16" s="779" t="s">
        <v>2552</v>
      </c>
      <c r="D16" s="779" t="s">
        <v>578</v>
      </c>
      <c r="E16" s="780">
        <v>9426490.75</v>
      </c>
      <c r="F16" s="781">
        <f t="shared" si="10"/>
        <v>1178311.34375</v>
      </c>
      <c r="G16" s="782">
        <f t="shared" ref="G16:J16" si="14">$E$17*G43</f>
        <v>0</v>
      </c>
      <c r="H16" s="782">
        <f t="shared" si="14"/>
        <v>0</v>
      </c>
      <c r="I16" s="782">
        <f t="shared" si="12"/>
        <v>824817.94062500005</v>
      </c>
      <c r="J16" s="781">
        <f t="shared" si="14"/>
        <v>0</v>
      </c>
      <c r="K16" s="780">
        <f t="shared" si="4"/>
        <v>2003129.284375</v>
      </c>
      <c r="L16" s="780">
        <f t="shared" si="2"/>
        <v>7423361.4656250002</v>
      </c>
    </row>
    <row r="17" spans="2:12" ht="12.6" thickBot="1">
      <c r="B17" s="966" t="s">
        <v>2551</v>
      </c>
      <c r="C17" s="966" t="s">
        <v>2552</v>
      </c>
      <c r="D17" s="966" t="s">
        <v>581</v>
      </c>
      <c r="E17" s="967">
        <v>1270137.1000000001</v>
      </c>
      <c r="F17" s="968">
        <f t="shared" si="10"/>
        <v>158767.13750000001</v>
      </c>
      <c r="G17" s="969">
        <f t="shared" ref="G17:J17" si="15">$E$18*G44</f>
        <v>0</v>
      </c>
      <c r="H17" s="969">
        <f t="shared" si="15"/>
        <v>0</v>
      </c>
      <c r="I17" s="969">
        <f t="shared" si="12"/>
        <v>111136.99625000003</v>
      </c>
      <c r="J17" s="968">
        <f t="shared" si="15"/>
        <v>0</v>
      </c>
      <c r="K17" s="967">
        <f t="shared" si="4"/>
        <v>269904.13375000004</v>
      </c>
      <c r="L17" s="967">
        <f t="shared" si="2"/>
        <v>1000232.9662500001</v>
      </c>
    </row>
    <row r="18" spans="2:12" ht="12.6" thickBot="1">
      <c r="B18" s="779" t="s">
        <v>2551</v>
      </c>
      <c r="C18" s="779" t="s">
        <v>2552</v>
      </c>
      <c r="D18" s="779" t="s">
        <v>587</v>
      </c>
      <c r="E18" s="780">
        <v>877553.54</v>
      </c>
      <c r="F18" s="781">
        <f t="shared" si="10"/>
        <v>109694.1925</v>
      </c>
      <c r="G18" s="782">
        <f t="shared" ref="G18:J18" si="16">$E$19*G45</f>
        <v>0</v>
      </c>
      <c r="H18" s="782">
        <f t="shared" si="16"/>
        <v>0</v>
      </c>
      <c r="I18" s="782">
        <f t="shared" si="12"/>
        <v>76785.93475</v>
      </c>
      <c r="J18" s="781">
        <f t="shared" si="16"/>
        <v>0</v>
      </c>
      <c r="K18" s="780">
        <f t="shared" si="4"/>
        <v>186480.12725000002</v>
      </c>
      <c r="L18" s="780">
        <f t="shared" si="2"/>
        <v>691073.41275000002</v>
      </c>
    </row>
    <row r="19" spans="2:12" ht="12.6" thickBot="1">
      <c r="B19" s="966" t="s">
        <v>2551</v>
      </c>
      <c r="C19" s="966" t="s">
        <v>2552</v>
      </c>
      <c r="D19" s="966" t="s">
        <v>590</v>
      </c>
      <c r="E19" s="967">
        <v>928229.3</v>
      </c>
      <c r="F19" s="968">
        <f t="shared" si="10"/>
        <v>116028.66250000001</v>
      </c>
      <c r="G19" s="969">
        <f t="shared" ref="G19:J19" si="17">$E$20*G46</f>
        <v>0</v>
      </c>
      <c r="H19" s="969">
        <f t="shared" si="17"/>
        <v>0</v>
      </c>
      <c r="I19" s="969">
        <f t="shared" si="12"/>
        <v>81220.063750000016</v>
      </c>
      <c r="J19" s="968">
        <f t="shared" si="17"/>
        <v>0</v>
      </c>
      <c r="K19" s="967">
        <f t="shared" si="4"/>
        <v>197248.72625000001</v>
      </c>
      <c r="L19" s="967">
        <f t="shared" si="2"/>
        <v>730980.57374999998</v>
      </c>
    </row>
    <row r="20" spans="2:12" ht="12.6" thickBot="1">
      <c r="B20" s="779" t="s">
        <v>2551</v>
      </c>
      <c r="C20" s="779" t="s">
        <v>2552</v>
      </c>
      <c r="D20" s="779" t="s">
        <v>1890</v>
      </c>
      <c r="E20" s="780">
        <v>6325549.1900000004</v>
      </c>
      <c r="F20" s="781">
        <f t="shared" si="10"/>
        <v>790693.64875000005</v>
      </c>
      <c r="G20" s="782">
        <f t="shared" ref="G20:J20" si="18">$E$21*G47</f>
        <v>0</v>
      </c>
      <c r="H20" s="782">
        <f t="shared" si="18"/>
        <v>0</v>
      </c>
      <c r="I20" s="782">
        <f t="shared" si="12"/>
        <v>553485.55412500014</v>
      </c>
      <c r="J20" s="781">
        <f t="shared" si="18"/>
        <v>0</v>
      </c>
      <c r="K20" s="780">
        <f t="shared" si="4"/>
        <v>1344179.2028750002</v>
      </c>
      <c r="L20" s="780">
        <f t="shared" si="2"/>
        <v>4981369.987125</v>
      </c>
    </row>
    <row r="21" spans="2:12" ht="12.6" thickBot="1">
      <c r="B21" s="970" t="s">
        <v>2551</v>
      </c>
      <c r="C21" s="970" t="s">
        <v>85</v>
      </c>
      <c r="D21" s="970" t="s">
        <v>2553</v>
      </c>
      <c r="E21" s="971">
        <v>3156867.4</v>
      </c>
      <c r="F21" s="972">
        <f>E21*24.54%</f>
        <v>774695.25995999994</v>
      </c>
      <c r="G21" s="973">
        <f t="shared" ref="G21:J21" si="19">$E$22*G48</f>
        <v>0</v>
      </c>
      <c r="H21" s="973">
        <f t="shared" si="19"/>
        <v>0</v>
      </c>
      <c r="I21" s="973">
        <f t="shared" si="12"/>
        <v>238217.21400400001</v>
      </c>
      <c r="J21" s="972">
        <f t="shared" si="19"/>
        <v>0</v>
      </c>
      <c r="K21" s="971">
        <f t="shared" si="4"/>
        <v>1012912.4739639999</v>
      </c>
      <c r="L21" s="971">
        <f t="shared" si="2"/>
        <v>2143954.9260360003</v>
      </c>
    </row>
    <row r="22" spans="2:12" ht="12.6" thickBot="1">
      <c r="B22" s="787" t="s">
        <v>2421</v>
      </c>
      <c r="C22" s="787" t="s">
        <v>2554</v>
      </c>
      <c r="D22" s="787" t="s">
        <v>647</v>
      </c>
      <c r="E22" s="788">
        <v>940690</v>
      </c>
      <c r="F22" s="789">
        <f>+E22*24.54%</f>
        <v>230845.32599999997</v>
      </c>
      <c r="G22" s="789">
        <f>((E22-F22)*40%)</f>
        <v>283937.86960000003</v>
      </c>
      <c r="H22" s="789">
        <f t="shared" ref="H22:J22" si="20">$E$23*H49</f>
        <v>0</v>
      </c>
      <c r="I22" s="789">
        <f>((E22-(F22+G22))*2.3153%)</f>
        <v>9861.0202422732</v>
      </c>
      <c r="J22" s="789">
        <f t="shared" si="20"/>
        <v>0</v>
      </c>
      <c r="K22" s="788">
        <f t="shared" si="4"/>
        <v>524644.2158422732</v>
      </c>
      <c r="L22" s="788">
        <f t="shared" si="2"/>
        <v>416045.7841577268</v>
      </c>
    </row>
    <row r="23" spans="2:12" ht="12.6" thickBot="1">
      <c r="B23" s="966" t="s">
        <v>2555</v>
      </c>
      <c r="C23" s="966" t="s">
        <v>2556</v>
      </c>
      <c r="D23" s="966" t="s">
        <v>2557</v>
      </c>
      <c r="E23" s="967">
        <v>503056</v>
      </c>
      <c r="F23" s="968">
        <f>E23*12.5%</f>
        <v>62882</v>
      </c>
      <c r="G23" s="969">
        <f t="shared" ref="G23:J23" si="21">$E$24*G50</f>
        <v>0</v>
      </c>
      <c r="H23" s="969">
        <f t="shared" si="21"/>
        <v>0</v>
      </c>
      <c r="I23" s="969">
        <f>((E23-F23)*30%)</f>
        <v>132052.19999999998</v>
      </c>
      <c r="J23" s="968">
        <f t="shared" si="21"/>
        <v>0</v>
      </c>
      <c r="K23" s="967">
        <f t="shared" si="4"/>
        <v>194934.19999999998</v>
      </c>
      <c r="L23" s="967">
        <f t="shared" si="2"/>
        <v>308121.80000000005</v>
      </c>
    </row>
    <row r="24" spans="2:12" ht="12.6" thickBot="1">
      <c r="B24" s="779" t="s">
        <v>2555</v>
      </c>
      <c r="C24" s="779" t="s">
        <v>2556</v>
      </c>
      <c r="D24" s="779" t="s">
        <v>2558</v>
      </c>
      <c r="E24" s="780">
        <v>114646</v>
      </c>
      <c r="F24" s="781">
        <f>E24*12.5%</f>
        <v>14330.75</v>
      </c>
      <c r="G24" s="782">
        <f t="shared" ref="G24:J24" si="22">$E$25*G51</f>
        <v>0</v>
      </c>
      <c r="H24" s="782">
        <f t="shared" si="22"/>
        <v>0</v>
      </c>
      <c r="I24" s="782">
        <f>((E24-F24)*30%)</f>
        <v>30094.574999999997</v>
      </c>
      <c r="J24" s="781">
        <f t="shared" si="22"/>
        <v>0</v>
      </c>
      <c r="K24" s="780">
        <f t="shared" si="4"/>
        <v>44425.324999999997</v>
      </c>
      <c r="L24" s="780">
        <f t="shared" si="2"/>
        <v>70220.675000000003</v>
      </c>
    </row>
    <row r="25" spans="2:12" ht="12.6" thickBot="1">
      <c r="B25" s="966" t="s">
        <v>2555</v>
      </c>
      <c r="C25" s="966" t="s">
        <v>2556</v>
      </c>
      <c r="D25" s="966" t="s">
        <v>2559</v>
      </c>
      <c r="E25" s="967">
        <v>2679767</v>
      </c>
      <c r="F25" s="968">
        <f>E25*12.5%</f>
        <v>334970.875</v>
      </c>
      <c r="G25" s="969">
        <f t="shared" ref="G25:J25" si="23">$E$26*G52</f>
        <v>0</v>
      </c>
      <c r="H25" s="969">
        <f t="shared" si="23"/>
        <v>0</v>
      </c>
      <c r="I25" s="969">
        <f>((E25-F25)*30%)</f>
        <v>703438.83750000002</v>
      </c>
      <c r="J25" s="968">
        <f t="shared" si="23"/>
        <v>0</v>
      </c>
      <c r="K25" s="967">
        <f t="shared" si="4"/>
        <v>1038409.7125</v>
      </c>
      <c r="L25" s="967">
        <f t="shared" si="2"/>
        <v>1641357.2875000001</v>
      </c>
    </row>
    <row r="26" spans="2:12" ht="12.6" thickBot="1">
      <c r="B26" s="1302" t="s">
        <v>1546</v>
      </c>
      <c r="C26" s="1303"/>
      <c r="D26" s="1304"/>
      <c r="E26" s="791">
        <f>SUM(E7:E25)</f>
        <v>51553720.399999991</v>
      </c>
      <c r="F26" s="792">
        <f>SUM(F7:F25)</f>
        <v>6951588.495459999</v>
      </c>
      <c r="G26" s="792">
        <f t="shared" ref="G26:I26" si="24">SUM(G7:G25)</f>
        <v>283937.86960000003</v>
      </c>
      <c r="H26" s="792">
        <f t="shared" si="24"/>
        <v>0</v>
      </c>
      <c r="I26" s="792">
        <f t="shared" si="24"/>
        <v>4079947.9367462741</v>
      </c>
      <c r="J26" s="792">
        <f>SUM(J7:J25)</f>
        <v>2240497.2038749997</v>
      </c>
      <c r="K26" s="792">
        <f>SUM(K7:K25)</f>
        <v>13555971.505681273</v>
      </c>
      <c r="L26" s="792">
        <f>SUM(L7:L25)</f>
        <v>37997748.894318715</v>
      </c>
    </row>
  </sheetData>
  <mergeCells count="6">
    <mergeCell ref="F5:L5"/>
    <mergeCell ref="B26:D26"/>
    <mergeCell ref="B5:B6"/>
    <mergeCell ref="C5:C6"/>
    <mergeCell ref="D5:D6"/>
    <mergeCell ref="E5:E6"/>
  </mergeCells>
  <hyperlinks>
    <hyperlink ref="A2" location="Sommaire!A1" display="Retour au sommaire" xr:uid="{651E1074-FC04-44AA-A3F5-142C1F23971D}"/>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00F34-FD2A-407C-A017-C6B95735C12A}">
  <sheetPr codeName="Feuil19"/>
  <dimension ref="A2:Y93"/>
  <sheetViews>
    <sheetView workbookViewId="0">
      <selection activeCell="G1" sqref="G1"/>
    </sheetView>
  </sheetViews>
  <sheetFormatPr baseColWidth="10" defaultColWidth="10.88671875" defaultRowHeight="12"/>
  <cols>
    <col min="1" max="1" width="12.21875" style="767" bestFit="1" customWidth="1"/>
    <col min="2" max="2" width="6" style="179" bestFit="1" customWidth="1"/>
    <col min="3" max="3" width="8.21875" style="179" bestFit="1" customWidth="1"/>
    <col min="4" max="4" width="17.88671875" style="179" bestFit="1" customWidth="1"/>
    <col min="5" max="5" width="12.21875" style="179" bestFit="1" customWidth="1"/>
    <col min="6" max="6" width="14.109375" style="179" bestFit="1" customWidth="1"/>
    <col min="7" max="7" width="15" style="179" bestFit="1" customWidth="1"/>
    <col min="8" max="8" width="10.5546875" style="179" bestFit="1" customWidth="1"/>
    <col min="9" max="9" width="8.88671875" style="179" bestFit="1" customWidth="1"/>
    <col min="10" max="10" width="19.5546875" style="179" bestFit="1" customWidth="1"/>
    <col min="11" max="12" width="14.21875" style="179" customWidth="1"/>
    <col min="13" max="13" width="9.109375" style="179" bestFit="1" customWidth="1"/>
    <col min="14" max="14" width="12.6640625" style="179" bestFit="1" customWidth="1"/>
    <col min="15" max="15" width="9.109375" style="179" bestFit="1" customWidth="1"/>
    <col min="16" max="16" width="12.6640625" style="179" bestFit="1" customWidth="1"/>
    <col min="17" max="17" width="11.33203125" style="179" bestFit="1" customWidth="1"/>
    <col min="18" max="18" width="13.109375" style="179" bestFit="1" customWidth="1"/>
    <col min="19" max="19" width="11.33203125" style="179" bestFit="1" customWidth="1"/>
    <col min="20" max="20" width="13.109375" style="179" bestFit="1" customWidth="1"/>
    <col min="21" max="21" width="10.21875" style="179" bestFit="1" customWidth="1"/>
    <col min="22" max="22" width="16.5546875" style="179" bestFit="1" customWidth="1"/>
    <col min="23" max="23" width="18.77734375" style="179" bestFit="1" customWidth="1"/>
    <col min="24" max="24" width="8.44140625" style="179" bestFit="1" customWidth="1"/>
    <col min="25" max="25" width="31.109375" style="179" bestFit="1" customWidth="1"/>
    <col min="26" max="16384" width="10.88671875" style="179"/>
  </cols>
  <sheetData>
    <row r="2" spans="1:25" ht="16.2">
      <c r="A2" s="909" t="s">
        <v>2710</v>
      </c>
    </row>
    <row r="3" spans="1:25" ht="28.8">
      <c r="A3" s="746" t="s">
        <v>2707</v>
      </c>
    </row>
    <row r="4" spans="1:25">
      <c r="B4" s="438"/>
    </row>
    <row r="5" spans="1:25">
      <c r="A5" s="1164" t="s">
        <v>1899</v>
      </c>
      <c r="B5" s="1164" t="s">
        <v>1900</v>
      </c>
      <c r="C5" s="1165" t="s">
        <v>1901</v>
      </c>
      <c r="D5" s="1164" t="s">
        <v>2561</v>
      </c>
      <c r="E5" s="1164" t="s">
        <v>1903</v>
      </c>
      <c r="F5" s="1164" t="s">
        <v>1904</v>
      </c>
      <c r="G5" s="1164" t="s">
        <v>1905</v>
      </c>
      <c r="H5" s="1164" t="s">
        <v>1906</v>
      </c>
      <c r="I5" s="1164" t="s">
        <v>1907</v>
      </c>
      <c r="J5" s="1164" t="s">
        <v>1908</v>
      </c>
      <c r="K5" s="616" t="s">
        <v>1909</v>
      </c>
      <c r="L5" s="616"/>
      <c r="M5" s="1161" t="s">
        <v>1910</v>
      </c>
      <c r="N5" s="1162"/>
      <c r="O5" s="1161" t="s">
        <v>1911</v>
      </c>
      <c r="P5" s="1162"/>
      <c r="Q5" s="1161" t="s">
        <v>1912</v>
      </c>
      <c r="R5" s="1162"/>
      <c r="S5" s="616" t="s">
        <v>1913</v>
      </c>
      <c r="T5" s="616"/>
      <c r="U5" s="1164" t="s">
        <v>1914</v>
      </c>
      <c r="V5" s="1164" t="s">
        <v>1915</v>
      </c>
      <c r="W5" s="1164" t="s">
        <v>1916</v>
      </c>
      <c r="X5" s="1164" t="s">
        <v>1825</v>
      </c>
      <c r="Y5" s="1164" t="s">
        <v>1917</v>
      </c>
    </row>
    <row r="6" spans="1:25">
      <c r="A6" s="1164"/>
      <c r="B6" s="1164"/>
      <c r="C6" s="1166"/>
      <c r="D6" s="1164"/>
      <c r="E6" s="1164"/>
      <c r="F6" s="1164"/>
      <c r="G6" s="1164"/>
      <c r="H6" s="1164"/>
      <c r="I6" s="1164"/>
      <c r="J6" s="1164"/>
      <c r="K6" s="617" t="s">
        <v>1918</v>
      </c>
      <c r="L6" s="618" t="s">
        <v>1919</v>
      </c>
      <c r="M6" s="617" t="s">
        <v>1918</v>
      </c>
      <c r="N6" s="618" t="s">
        <v>1919</v>
      </c>
      <c r="O6" s="617" t="s">
        <v>1918</v>
      </c>
      <c r="P6" s="618" t="s">
        <v>1919</v>
      </c>
      <c r="Q6" s="617" t="s">
        <v>1918</v>
      </c>
      <c r="R6" s="618" t="s">
        <v>1919</v>
      </c>
      <c r="S6" s="617" t="s">
        <v>1918</v>
      </c>
      <c r="T6" s="618" t="s">
        <v>1919</v>
      </c>
      <c r="U6" s="1164"/>
      <c r="V6" s="1164"/>
      <c r="W6" s="1164"/>
      <c r="X6" s="1164"/>
      <c r="Y6" s="1164"/>
    </row>
    <row r="7" spans="1:25">
      <c r="A7" s="793">
        <v>44584</v>
      </c>
      <c r="B7" s="619"/>
      <c r="C7" s="794">
        <v>892</v>
      </c>
      <c r="D7" s="619" t="s">
        <v>2562</v>
      </c>
      <c r="E7" s="608">
        <v>140000</v>
      </c>
      <c r="F7" s="619"/>
      <c r="G7" s="608">
        <v>78.909000000000006</v>
      </c>
      <c r="H7" s="608">
        <v>-1.43</v>
      </c>
      <c r="I7" s="608">
        <v>80.338999999999999</v>
      </c>
      <c r="J7" s="608">
        <f>G7*E7</f>
        <v>11047260</v>
      </c>
      <c r="K7" s="608">
        <f>E7</f>
        <v>140000</v>
      </c>
      <c r="L7" s="608">
        <f>K7*G7</f>
        <v>11047260</v>
      </c>
      <c r="M7" s="608"/>
      <c r="N7" s="608"/>
      <c r="O7" s="608"/>
      <c r="P7" s="608"/>
      <c r="Q7" s="608"/>
      <c r="R7" s="608"/>
      <c r="S7" s="608"/>
      <c r="T7" s="608"/>
      <c r="U7" s="795">
        <v>44614</v>
      </c>
      <c r="V7" s="1306">
        <v>44651</v>
      </c>
      <c r="W7" s="619" t="s">
        <v>2563</v>
      </c>
      <c r="X7" s="619" t="s">
        <v>2165</v>
      </c>
      <c r="Y7" s="619" t="s">
        <v>2564</v>
      </c>
    </row>
    <row r="8" spans="1:25">
      <c r="A8" s="796">
        <v>44584</v>
      </c>
      <c r="B8" s="620"/>
      <c r="C8" s="797">
        <v>892</v>
      </c>
      <c r="D8" s="620" t="s">
        <v>2374</v>
      </c>
      <c r="E8" s="610">
        <v>87351.78</v>
      </c>
      <c r="F8" s="620"/>
      <c r="G8" s="610">
        <v>78.909000000000006</v>
      </c>
      <c r="H8" s="610">
        <v>-1.43</v>
      </c>
      <c r="I8" s="610">
        <v>80.338999999999999</v>
      </c>
      <c r="J8" s="610">
        <f>G8*E8</f>
        <v>6892841.6080200002</v>
      </c>
      <c r="K8" s="610">
        <f>E8</f>
        <v>87351.78</v>
      </c>
      <c r="L8" s="610">
        <f>K8*G8</f>
        <v>6892841.6080200002</v>
      </c>
      <c r="M8" s="610"/>
      <c r="N8" s="610"/>
      <c r="O8" s="610"/>
      <c r="P8" s="610"/>
      <c r="Q8" s="610"/>
      <c r="R8" s="610"/>
      <c r="S8" s="610"/>
      <c r="T8" s="610"/>
      <c r="U8" s="798">
        <v>44614</v>
      </c>
      <c r="V8" s="1307"/>
      <c r="W8" s="620" t="s">
        <v>2563</v>
      </c>
      <c r="X8" s="620" t="s">
        <v>2165</v>
      </c>
      <c r="Y8" s="620" t="s">
        <v>2564</v>
      </c>
    </row>
    <row r="9" spans="1:25">
      <c r="A9" s="793">
        <v>44584</v>
      </c>
      <c r="B9" s="619"/>
      <c r="C9" s="794">
        <v>892</v>
      </c>
      <c r="D9" s="619" t="s">
        <v>2565</v>
      </c>
      <c r="E9" s="608">
        <v>65000</v>
      </c>
      <c r="F9" s="619"/>
      <c r="G9" s="608">
        <v>78.909000000000006</v>
      </c>
      <c r="H9" s="608">
        <v>-1.43</v>
      </c>
      <c r="I9" s="608">
        <v>80.338999999999999</v>
      </c>
      <c r="J9" s="608">
        <f>G9*E9</f>
        <v>5129085</v>
      </c>
      <c r="K9" s="608">
        <f>E9</f>
        <v>65000</v>
      </c>
      <c r="L9" s="608">
        <f>K9*G9</f>
        <v>5129085</v>
      </c>
      <c r="M9" s="608"/>
      <c r="N9" s="608"/>
      <c r="O9" s="608"/>
      <c r="P9" s="608"/>
      <c r="Q9" s="608"/>
      <c r="R9" s="608"/>
      <c r="S9" s="608"/>
      <c r="T9" s="608"/>
      <c r="U9" s="795">
        <v>44614</v>
      </c>
      <c r="V9" s="1307"/>
      <c r="W9" s="619" t="s">
        <v>2563</v>
      </c>
      <c r="X9" s="619" t="s">
        <v>2165</v>
      </c>
      <c r="Y9" s="619" t="s">
        <v>2564</v>
      </c>
    </row>
    <row r="10" spans="1:25">
      <c r="A10" s="796">
        <v>44584</v>
      </c>
      <c r="B10" s="620"/>
      <c r="C10" s="797">
        <v>892</v>
      </c>
      <c r="D10" s="620" t="s">
        <v>2566</v>
      </c>
      <c r="E10" s="610">
        <v>155000</v>
      </c>
      <c r="F10" s="620"/>
      <c r="G10" s="610">
        <v>78.909000000000006</v>
      </c>
      <c r="H10" s="610">
        <v>-1.43</v>
      </c>
      <c r="I10" s="610">
        <v>80.338999999999999</v>
      </c>
      <c r="J10" s="610">
        <f>G10*E10</f>
        <v>12230895.000000002</v>
      </c>
      <c r="K10" s="610">
        <f>E10</f>
        <v>155000</v>
      </c>
      <c r="L10" s="610">
        <f>K10*G10</f>
        <v>12230895.000000002</v>
      </c>
      <c r="M10" s="610"/>
      <c r="N10" s="610"/>
      <c r="O10" s="610"/>
      <c r="P10" s="610"/>
      <c r="Q10" s="610"/>
      <c r="R10" s="610"/>
      <c r="S10" s="610"/>
      <c r="T10" s="610"/>
      <c r="U10" s="798">
        <v>44614</v>
      </c>
      <c r="V10" s="1307"/>
      <c r="W10" s="620" t="s">
        <v>2563</v>
      </c>
      <c r="X10" s="620" t="s">
        <v>2165</v>
      </c>
      <c r="Y10" s="620" t="s">
        <v>2564</v>
      </c>
    </row>
    <row r="11" spans="1:25">
      <c r="A11" s="793">
        <v>44584</v>
      </c>
      <c r="B11" s="619"/>
      <c r="C11" s="794">
        <v>892</v>
      </c>
      <c r="D11" s="619" t="s">
        <v>2567</v>
      </c>
      <c r="E11" s="608">
        <v>550000</v>
      </c>
      <c r="F11" s="619"/>
      <c r="G11" s="608">
        <v>78.909000000000006</v>
      </c>
      <c r="H11" s="608">
        <v>-1.43</v>
      </c>
      <c r="I11" s="608">
        <v>80.338999999999999</v>
      </c>
      <c r="J11" s="608">
        <f>G11*E11</f>
        <v>43399950</v>
      </c>
      <c r="K11" s="608">
        <v>0</v>
      </c>
      <c r="L11" s="608">
        <f>K11*G11</f>
        <v>0</v>
      </c>
      <c r="M11" s="608"/>
      <c r="N11" s="608"/>
      <c r="O11" s="608"/>
      <c r="P11" s="608"/>
      <c r="Q11" s="608">
        <f>E11</f>
        <v>550000</v>
      </c>
      <c r="R11" s="608">
        <f>Q11*G11</f>
        <v>43399950</v>
      </c>
      <c r="S11" s="608"/>
      <c r="T11" s="608"/>
      <c r="U11" s="795">
        <v>44614</v>
      </c>
      <c r="V11" s="1307"/>
      <c r="W11" s="619" t="s">
        <v>2563</v>
      </c>
      <c r="X11" s="619" t="s">
        <v>2165</v>
      </c>
      <c r="Y11" s="619" t="s">
        <v>2564</v>
      </c>
    </row>
    <row r="12" spans="1:25" ht="13.8">
      <c r="A12" s="799" t="s">
        <v>2568</v>
      </c>
      <c r="B12" s="800"/>
      <c r="C12" s="801"/>
      <c r="D12" s="800"/>
      <c r="E12" s="802">
        <f>E7+E8+E9+E10+E11</f>
        <v>997351.78</v>
      </c>
      <c r="F12" s="800"/>
      <c r="G12" s="802">
        <f>G11</f>
        <v>78.909000000000006</v>
      </c>
      <c r="H12" s="803"/>
      <c r="I12" s="803"/>
      <c r="J12" s="802">
        <f>E12*G12</f>
        <v>78700031.608020008</v>
      </c>
      <c r="K12" s="802">
        <f>K7+K8+K9+K10</f>
        <v>447351.78</v>
      </c>
      <c r="L12" s="802">
        <f>L7+L8+L9+L10</f>
        <v>35300081.60802</v>
      </c>
      <c r="M12" s="803"/>
      <c r="N12" s="803"/>
      <c r="O12" s="803"/>
      <c r="P12" s="803"/>
      <c r="Q12" s="802">
        <f>Q11</f>
        <v>550000</v>
      </c>
      <c r="R12" s="802">
        <f>R11</f>
        <v>43399950</v>
      </c>
      <c r="S12" s="802"/>
      <c r="T12" s="802"/>
      <c r="U12" s="800"/>
      <c r="V12" s="1307"/>
      <c r="W12" s="800"/>
      <c r="X12" s="800"/>
      <c r="Y12" s="800"/>
    </row>
    <row r="13" spans="1:25">
      <c r="A13" s="796">
        <v>44624</v>
      </c>
      <c r="B13" s="620"/>
      <c r="C13" s="797">
        <v>897</v>
      </c>
      <c r="D13" s="620" t="s">
        <v>673</v>
      </c>
      <c r="E13" s="610">
        <v>998597.85</v>
      </c>
      <c r="F13" s="620"/>
      <c r="G13" s="610">
        <v>124.468</v>
      </c>
      <c r="H13" s="610">
        <v>1.25</v>
      </c>
      <c r="I13" s="610">
        <v>123.218</v>
      </c>
      <c r="J13" s="610">
        <f>G13*E13</f>
        <v>124293477.1938</v>
      </c>
      <c r="K13" s="610"/>
      <c r="L13" s="610"/>
      <c r="M13" s="610"/>
      <c r="N13" s="610"/>
      <c r="O13" s="610"/>
      <c r="P13" s="610"/>
      <c r="Q13" s="610"/>
      <c r="R13" s="610"/>
      <c r="S13" s="610">
        <f>E13</f>
        <v>998597.85</v>
      </c>
      <c r="T13" s="610">
        <f>S13*G13</f>
        <v>124293477.1938</v>
      </c>
      <c r="U13" s="798">
        <v>44657</v>
      </c>
      <c r="V13" s="1307"/>
      <c r="W13" s="620" t="s">
        <v>2569</v>
      </c>
      <c r="X13" s="620" t="s">
        <v>2165</v>
      </c>
      <c r="Y13" s="620" t="s">
        <v>2564</v>
      </c>
    </row>
    <row r="14" spans="1:25" s="804" customFormat="1" ht="13.8">
      <c r="A14" s="799" t="s">
        <v>2570</v>
      </c>
      <c r="B14" s="800"/>
      <c r="C14" s="801"/>
      <c r="D14" s="800"/>
      <c r="E14" s="802">
        <f>E13</f>
        <v>998597.85</v>
      </c>
      <c r="F14" s="800"/>
      <c r="G14" s="802">
        <f>G13</f>
        <v>124.468</v>
      </c>
      <c r="H14" s="803"/>
      <c r="I14" s="803"/>
      <c r="J14" s="802">
        <f>E14*G14</f>
        <v>124293477.1938</v>
      </c>
      <c r="K14" s="802"/>
      <c r="L14" s="802"/>
      <c r="M14" s="802"/>
      <c r="N14" s="802"/>
      <c r="O14" s="802"/>
      <c r="P14" s="802"/>
      <c r="Q14" s="802"/>
      <c r="R14" s="802"/>
      <c r="S14" s="802">
        <f>S13</f>
        <v>998597.85</v>
      </c>
      <c r="T14" s="802">
        <f>T13</f>
        <v>124293477.1938</v>
      </c>
      <c r="U14" s="800"/>
      <c r="V14" s="1308"/>
      <c r="W14" s="800"/>
      <c r="X14" s="800"/>
      <c r="Y14" s="800"/>
    </row>
    <row r="15" spans="1:25">
      <c r="A15" s="793">
        <v>44674</v>
      </c>
      <c r="B15" s="619"/>
      <c r="C15" s="794">
        <v>904</v>
      </c>
      <c r="D15" s="619" t="s">
        <v>2567</v>
      </c>
      <c r="E15" s="608">
        <v>750000</v>
      </c>
      <c r="F15" s="619"/>
      <c r="G15" s="608">
        <v>98.001999999999995</v>
      </c>
      <c r="H15" s="608">
        <v>-3.83</v>
      </c>
      <c r="I15" s="608">
        <v>101.83199999999999</v>
      </c>
      <c r="J15" s="608">
        <f>G15*E15</f>
        <v>73501500</v>
      </c>
      <c r="K15" s="608"/>
      <c r="L15" s="608"/>
      <c r="M15" s="608"/>
      <c r="N15" s="608"/>
      <c r="O15" s="608"/>
      <c r="P15" s="608"/>
      <c r="Q15" s="608">
        <f>E15</f>
        <v>750000</v>
      </c>
      <c r="R15" s="608">
        <f>Q15*G15</f>
        <v>73501500</v>
      </c>
      <c r="S15" s="608"/>
      <c r="T15" s="608"/>
      <c r="U15" s="795">
        <v>44704</v>
      </c>
      <c r="V15" s="1309">
        <v>44742</v>
      </c>
      <c r="W15" s="619" t="s">
        <v>2571</v>
      </c>
      <c r="X15" s="619" t="s">
        <v>2165</v>
      </c>
      <c r="Y15" s="619" t="s">
        <v>2572</v>
      </c>
    </row>
    <row r="16" spans="1:25">
      <c r="A16" s="796">
        <v>44674</v>
      </c>
      <c r="B16" s="620"/>
      <c r="C16" s="797">
        <v>904</v>
      </c>
      <c r="D16" s="620" t="s">
        <v>2565</v>
      </c>
      <c r="E16" s="610">
        <v>198754.3</v>
      </c>
      <c r="F16" s="620"/>
      <c r="G16" s="610">
        <v>98.001999999999995</v>
      </c>
      <c r="H16" s="610">
        <v>-3.83</v>
      </c>
      <c r="I16" s="610">
        <v>101.83199999999999</v>
      </c>
      <c r="J16" s="610">
        <f>G16*E16</f>
        <v>19478318.908599999</v>
      </c>
      <c r="K16" s="610">
        <f>E16</f>
        <v>198754.3</v>
      </c>
      <c r="L16" s="610">
        <f>K16*G16</f>
        <v>19478318.908599999</v>
      </c>
      <c r="M16" s="610"/>
      <c r="N16" s="610"/>
      <c r="O16" s="610"/>
      <c r="P16" s="610"/>
      <c r="Q16" s="610"/>
      <c r="R16" s="610"/>
      <c r="S16" s="610"/>
      <c r="T16" s="610"/>
      <c r="U16" s="798">
        <v>44704</v>
      </c>
      <c r="V16" s="1310"/>
      <c r="W16" s="620" t="s">
        <v>2571</v>
      </c>
      <c r="X16" s="620" t="s">
        <v>2165</v>
      </c>
      <c r="Y16" s="620" t="s">
        <v>2572</v>
      </c>
    </row>
    <row r="17" spans="1:25" s="804" customFormat="1" ht="13.8">
      <c r="A17" s="799" t="s">
        <v>2573</v>
      </c>
      <c r="B17" s="800"/>
      <c r="C17" s="801"/>
      <c r="D17" s="800"/>
      <c r="E17" s="802">
        <f>E15+E16</f>
        <v>948754.3</v>
      </c>
      <c r="F17" s="800"/>
      <c r="G17" s="802">
        <f>G16</f>
        <v>98.001999999999995</v>
      </c>
      <c r="H17" s="803"/>
      <c r="I17" s="803"/>
      <c r="J17" s="802">
        <f>E17*G17</f>
        <v>92979818.908600003</v>
      </c>
      <c r="K17" s="802">
        <f>K16</f>
        <v>198754.3</v>
      </c>
      <c r="L17" s="802">
        <f>L16</f>
        <v>19478318.908599999</v>
      </c>
      <c r="M17" s="802"/>
      <c r="N17" s="802"/>
      <c r="O17" s="802"/>
      <c r="P17" s="802"/>
      <c r="Q17" s="802">
        <f>Q15</f>
        <v>750000</v>
      </c>
      <c r="R17" s="802">
        <f>R15</f>
        <v>73501500</v>
      </c>
      <c r="S17" s="802"/>
      <c r="T17" s="802"/>
      <c r="U17" s="800"/>
      <c r="V17" s="1311"/>
      <c r="W17" s="800"/>
      <c r="X17" s="800"/>
      <c r="Y17" s="800"/>
    </row>
    <row r="18" spans="1:25">
      <c r="A18" s="793">
        <v>44717</v>
      </c>
      <c r="B18" s="619"/>
      <c r="C18" s="794">
        <v>910</v>
      </c>
      <c r="D18" s="619" t="s">
        <v>2567</v>
      </c>
      <c r="E18" s="608">
        <v>400000</v>
      </c>
      <c r="F18" s="619">
        <v>29.73</v>
      </c>
      <c r="G18" s="608">
        <v>111.803</v>
      </c>
      <c r="H18" s="608">
        <v>-0.4</v>
      </c>
      <c r="I18" s="608">
        <v>112.2</v>
      </c>
      <c r="J18" s="608">
        <f>E18*G18</f>
        <v>44721200</v>
      </c>
      <c r="K18" s="608"/>
      <c r="L18" s="608"/>
      <c r="M18" s="608"/>
      <c r="N18" s="608"/>
      <c r="O18" s="608"/>
      <c r="P18" s="608"/>
      <c r="Q18" s="608">
        <f>E18</f>
        <v>400000</v>
      </c>
      <c r="R18" s="608">
        <f>Q18*G18</f>
        <v>44721200</v>
      </c>
      <c r="S18" s="608"/>
      <c r="T18" s="608"/>
      <c r="U18" s="795">
        <v>44747</v>
      </c>
      <c r="V18" s="1312">
        <v>44834</v>
      </c>
      <c r="W18" s="619" t="s">
        <v>2574</v>
      </c>
      <c r="X18" s="619" t="s">
        <v>2165</v>
      </c>
      <c r="Y18" s="619" t="s">
        <v>2575</v>
      </c>
    </row>
    <row r="19" spans="1:25">
      <c r="A19" s="796">
        <v>44717</v>
      </c>
      <c r="B19" s="620"/>
      <c r="C19" s="797">
        <v>910</v>
      </c>
      <c r="D19" s="620" t="s">
        <v>2562</v>
      </c>
      <c r="E19" s="610">
        <v>280000</v>
      </c>
      <c r="F19" s="620">
        <v>29.73</v>
      </c>
      <c r="G19" s="610">
        <v>111.803</v>
      </c>
      <c r="H19" s="610">
        <v>-0.4</v>
      </c>
      <c r="I19" s="610">
        <v>112.2</v>
      </c>
      <c r="J19" s="610">
        <f>E19*G19</f>
        <v>31304840</v>
      </c>
      <c r="K19" s="610">
        <f>E19</f>
        <v>280000</v>
      </c>
      <c r="L19" s="610">
        <f>K19*G19</f>
        <v>31304840</v>
      </c>
      <c r="M19" s="610"/>
      <c r="N19" s="610"/>
      <c r="O19" s="610"/>
      <c r="P19" s="610"/>
      <c r="Q19" s="610"/>
      <c r="R19" s="610"/>
      <c r="S19" s="610"/>
      <c r="T19" s="610"/>
      <c r="U19" s="798">
        <v>44747</v>
      </c>
      <c r="V19" s="1307"/>
      <c r="W19" s="620" t="s">
        <v>2574</v>
      </c>
      <c r="X19" s="620" t="s">
        <v>2165</v>
      </c>
      <c r="Y19" s="620" t="s">
        <v>2575</v>
      </c>
    </row>
    <row r="20" spans="1:25">
      <c r="A20" s="793">
        <v>44717</v>
      </c>
      <c r="B20" s="619"/>
      <c r="C20" s="794">
        <v>910</v>
      </c>
      <c r="D20" s="619" t="s">
        <v>2565</v>
      </c>
      <c r="E20" s="608">
        <v>225000</v>
      </c>
      <c r="F20" s="619">
        <v>29.73</v>
      </c>
      <c r="G20" s="608">
        <v>111.803</v>
      </c>
      <c r="H20" s="608">
        <v>-0.4</v>
      </c>
      <c r="I20" s="608">
        <v>112.2</v>
      </c>
      <c r="J20" s="608">
        <f t="shared" ref="J20:J21" si="0">E20*G20</f>
        <v>25155675</v>
      </c>
      <c r="K20" s="608">
        <f>E20</f>
        <v>225000</v>
      </c>
      <c r="L20" s="608">
        <f>K20*G20</f>
        <v>25155675</v>
      </c>
      <c r="M20" s="608"/>
      <c r="N20" s="608"/>
      <c r="O20" s="608"/>
      <c r="P20" s="608"/>
      <c r="Q20" s="608"/>
      <c r="R20" s="608"/>
      <c r="S20" s="608"/>
      <c r="T20" s="608"/>
      <c r="U20" s="795">
        <v>44747</v>
      </c>
      <c r="V20" s="1307"/>
      <c r="W20" s="619" t="s">
        <v>2574</v>
      </c>
      <c r="X20" s="619" t="s">
        <v>2165</v>
      </c>
      <c r="Y20" s="619" t="s">
        <v>2575</v>
      </c>
    </row>
    <row r="21" spans="1:25">
      <c r="A21" s="796">
        <v>44717</v>
      </c>
      <c r="B21" s="620"/>
      <c r="C21" s="797">
        <v>910</v>
      </c>
      <c r="D21" s="620" t="s">
        <v>2374</v>
      </c>
      <c r="E21" s="610">
        <v>89316.46</v>
      </c>
      <c r="F21" s="620">
        <v>29.73</v>
      </c>
      <c r="G21" s="610">
        <v>111.803</v>
      </c>
      <c r="H21" s="610">
        <v>-0.4</v>
      </c>
      <c r="I21" s="610">
        <v>112.2</v>
      </c>
      <c r="J21" s="610">
        <f t="shared" si="0"/>
        <v>9985848.1773800012</v>
      </c>
      <c r="K21" s="610">
        <f>E21</f>
        <v>89316.46</v>
      </c>
      <c r="L21" s="610">
        <f>K21*G21</f>
        <v>9985848.1773800012</v>
      </c>
      <c r="M21" s="610"/>
      <c r="N21" s="610"/>
      <c r="O21" s="610"/>
      <c r="P21" s="610"/>
      <c r="Q21" s="610"/>
      <c r="R21" s="610"/>
      <c r="S21" s="610"/>
      <c r="T21" s="610"/>
      <c r="U21" s="798">
        <v>44747</v>
      </c>
      <c r="V21" s="1307"/>
      <c r="W21" s="620" t="s">
        <v>2574</v>
      </c>
      <c r="X21" s="620" t="s">
        <v>2165</v>
      </c>
      <c r="Y21" s="620" t="s">
        <v>2575</v>
      </c>
    </row>
    <row r="22" spans="1:25" s="804" customFormat="1" ht="13.8">
      <c r="A22" s="799" t="s">
        <v>2576</v>
      </c>
      <c r="B22" s="800"/>
      <c r="C22" s="801"/>
      <c r="D22" s="800"/>
      <c r="E22" s="802">
        <f>E18+E19+E20+E21</f>
        <v>994316.46</v>
      </c>
      <c r="F22" s="800"/>
      <c r="G22" s="802">
        <f>G21</f>
        <v>111.803</v>
      </c>
      <c r="H22" s="803"/>
      <c r="I22" s="803"/>
      <c r="J22" s="802">
        <f>E22*G22</f>
        <v>111167563.17738</v>
      </c>
      <c r="K22" s="802">
        <f>K19+K20+K21</f>
        <v>594316.46</v>
      </c>
      <c r="L22" s="802">
        <f>L19+L20+L21</f>
        <v>66446363.177380003</v>
      </c>
      <c r="M22" s="802"/>
      <c r="N22" s="802"/>
      <c r="O22" s="802"/>
      <c r="P22" s="802"/>
      <c r="Q22" s="802">
        <f>Q18</f>
        <v>400000</v>
      </c>
      <c r="R22" s="802">
        <f>R18</f>
        <v>44721200</v>
      </c>
      <c r="S22" s="802"/>
      <c r="T22" s="802"/>
      <c r="U22" s="800"/>
      <c r="V22" s="1307"/>
      <c r="W22" s="800"/>
      <c r="X22" s="800"/>
      <c r="Y22" s="800"/>
    </row>
    <row r="23" spans="1:25">
      <c r="A23" s="793">
        <v>44777</v>
      </c>
      <c r="B23" s="619"/>
      <c r="C23" s="794">
        <v>918</v>
      </c>
      <c r="D23" s="619" t="s">
        <v>2374</v>
      </c>
      <c r="E23" s="608">
        <v>9326.64</v>
      </c>
      <c r="F23" s="619">
        <v>30.19</v>
      </c>
      <c r="G23" s="608">
        <v>100.17</v>
      </c>
      <c r="H23" s="608">
        <v>2.5</v>
      </c>
      <c r="I23" s="608">
        <v>97.67</v>
      </c>
      <c r="J23" s="608">
        <f>G23*E23</f>
        <v>934249.52879999997</v>
      </c>
      <c r="K23" s="608">
        <f>E23</f>
        <v>9326.64</v>
      </c>
      <c r="L23" s="608">
        <f>K23*G23</f>
        <v>934249.52879999997</v>
      </c>
      <c r="M23" s="608"/>
      <c r="N23" s="608"/>
      <c r="O23" s="608"/>
      <c r="P23" s="608"/>
      <c r="Q23" s="608"/>
      <c r="R23" s="608"/>
      <c r="S23" s="608"/>
      <c r="T23" s="608"/>
      <c r="U23" s="795">
        <v>44808</v>
      </c>
      <c r="V23" s="1307"/>
      <c r="W23" s="619" t="s">
        <v>2574</v>
      </c>
      <c r="X23" s="619" t="s">
        <v>2165</v>
      </c>
      <c r="Y23" s="619" t="s">
        <v>2575</v>
      </c>
    </row>
    <row r="24" spans="1:25">
      <c r="A24" s="796">
        <v>44777</v>
      </c>
      <c r="B24" s="620"/>
      <c r="C24" s="797">
        <v>918</v>
      </c>
      <c r="D24" s="620" t="s">
        <v>2577</v>
      </c>
      <c r="E24" s="610">
        <v>60000</v>
      </c>
      <c r="F24" s="620" t="s">
        <v>2578</v>
      </c>
      <c r="G24" s="610">
        <v>100.17</v>
      </c>
      <c r="H24" s="610">
        <v>2.5</v>
      </c>
      <c r="I24" s="610">
        <v>97.67</v>
      </c>
      <c r="J24" s="610">
        <f>G24*E24</f>
        <v>6010200</v>
      </c>
      <c r="K24" s="610"/>
      <c r="L24" s="610"/>
      <c r="M24" s="610"/>
      <c r="N24" s="610"/>
      <c r="O24" s="610"/>
      <c r="P24" s="610"/>
      <c r="Q24" s="610">
        <f>E24</f>
        <v>60000</v>
      </c>
      <c r="R24" s="610">
        <f>Q24*G24</f>
        <v>6010200</v>
      </c>
      <c r="S24" s="610"/>
      <c r="T24" s="610"/>
      <c r="U24" s="798">
        <v>44808</v>
      </c>
      <c r="V24" s="1307"/>
      <c r="W24" s="620" t="s">
        <v>2574</v>
      </c>
      <c r="X24" s="620" t="s">
        <v>2165</v>
      </c>
      <c r="Y24" s="620" t="s">
        <v>2575</v>
      </c>
    </row>
    <row r="25" spans="1:25">
      <c r="A25" s="793">
        <v>44777</v>
      </c>
      <c r="B25" s="619"/>
      <c r="C25" s="794">
        <v>918</v>
      </c>
      <c r="D25" s="619" t="s">
        <v>2562</v>
      </c>
      <c r="E25" s="608">
        <v>160000</v>
      </c>
      <c r="F25" s="619">
        <v>30.19</v>
      </c>
      <c r="G25" s="608">
        <v>100.17</v>
      </c>
      <c r="H25" s="608">
        <v>2.5</v>
      </c>
      <c r="I25" s="608">
        <v>97.67</v>
      </c>
      <c r="J25" s="608">
        <f>G25*E25</f>
        <v>16027200</v>
      </c>
      <c r="K25" s="608">
        <f>E25</f>
        <v>160000</v>
      </c>
      <c r="L25" s="608">
        <f>K25*G25</f>
        <v>16027200</v>
      </c>
      <c r="M25" s="608"/>
      <c r="N25" s="608"/>
      <c r="O25" s="608"/>
      <c r="P25" s="608"/>
      <c r="Q25" s="608"/>
      <c r="R25" s="608"/>
      <c r="S25" s="608"/>
      <c r="T25" s="608"/>
      <c r="U25" s="795">
        <v>44808</v>
      </c>
      <c r="V25" s="1307"/>
      <c r="W25" s="619" t="s">
        <v>2574</v>
      </c>
      <c r="X25" s="619" t="s">
        <v>2165</v>
      </c>
      <c r="Y25" s="619" t="s">
        <v>2575</v>
      </c>
    </row>
    <row r="26" spans="1:25">
      <c r="A26" s="796">
        <v>44777</v>
      </c>
      <c r="B26" s="620"/>
      <c r="C26" s="797">
        <v>918</v>
      </c>
      <c r="D26" s="620" t="s">
        <v>2565</v>
      </c>
      <c r="E26" s="610">
        <v>200000</v>
      </c>
      <c r="F26" s="620">
        <v>30.19</v>
      </c>
      <c r="G26" s="610">
        <v>100.17</v>
      </c>
      <c r="H26" s="610">
        <v>2.5</v>
      </c>
      <c r="I26" s="610">
        <v>97.67</v>
      </c>
      <c r="J26" s="610">
        <f>G26*E26</f>
        <v>20034000</v>
      </c>
      <c r="K26" s="610">
        <f>E26</f>
        <v>200000</v>
      </c>
      <c r="L26" s="610">
        <f>K26*G26</f>
        <v>20034000</v>
      </c>
      <c r="M26" s="610"/>
      <c r="N26" s="610"/>
      <c r="O26" s="610"/>
      <c r="P26" s="610"/>
      <c r="Q26" s="610"/>
      <c r="R26" s="610"/>
      <c r="S26" s="610"/>
      <c r="T26" s="610"/>
      <c r="U26" s="798">
        <v>44808</v>
      </c>
      <c r="V26" s="1307"/>
      <c r="W26" s="620" t="s">
        <v>2574</v>
      </c>
      <c r="X26" s="620" t="s">
        <v>2165</v>
      </c>
      <c r="Y26" s="620" t="s">
        <v>2575</v>
      </c>
    </row>
    <row r="27" spans="1:25">
      <c r="A27" s="793">
        <v>44777</v>
      </c>
      <c r="B27" s="619"/>
      <c r="C27" s="794">
        <v>918</v>
      </c>
      <c r="D27" s="619" t="s">
        <v>2567</v>
      </c>
      <c r="E27" s="608">
        <v>520000</v>
      </c>
      <c r="F27" s="619">
        <v>30.19</v>
      </c>
      <c r="G27" s="608">
        <v>100.17</v>
      </c>
      <c r="H27" s="608">
        <v>2.5</v>
      </c>
      <c r="I27" s="608">
        <v>97.67</v>
      </c>
      <c r="J27" s="608">
        <f>G27*E27</f>
        <v>52088400</v>
      </c>
      <c r="K27" s="608"/>
      <c r="L27" s="608"/>
      <c r="M27" s="608"/>
      <c r="N27" s="608"/>
      <c r="O27" s="608"/>
      <c r="P27" s="608"/>
      <c r="Q27" s="608">
        <f>E27</f>
        <v>520000</v>
      </c>
      <c r="R27" s="608">
        <f>Q27*G27</f>
        <v>52088400</v>
      </c>
      <c r="S27" s="608"/>
      <c r="T27" s="608"/>
      <c r="U27" s="795">
        <v>44808</v>
      </c>
      <c r="V27" s="1307"/>
      <c r="W27" s="619" t="s">
        <v>2574</v>
      </c>
      <c r="X27" s="619" t="s">
        <v>2165</v>
      </c>
      <c r="Y27" s="619" t="s">
        <v>2575</v>
      </c>
    </row>
    <row r="28" spans="1:25" s="804" customFormat="1" ht="13.8">
      <c r="A28" s="801" t="s">
        <v>2579</v>
      </c>
      <c r="B28" s="800"/>
      <c r="C28" s="801"/>
      <c r="D28" s="800"/>
      <c r="E28" s="802">
        <f>E23+E24+E25+E26+E27</f>
        <v>949326.64</v>
      </c>
      <c r="F28" s="800"/>
      <c r="G28" s="802">
        <f>G26</f>
        <v>100.17</v>
      </c>
      <c r="H28" s="803"/>
      <c r="I28" s="803"/>
      <c r="J28" s="802">
        <f>E28*G28</f>
        <v>95094049.528799996</v>
      </c>
      <c r="K28" s="802">
        <f>K23+K25+K26</f>
        <v>369326.64</v>
      </c>
      <c r="L28" s="802">
        <f>L23+L25+L26</f>
        <v>36995449.528799996</v>
      </c>
      <c r="M28" s="802"/>
      <c r="N28" s="802"/>
      <c r="O28" s="802"/>
      <c r="P28" s="802"/>
      <c r="Q28" s="802">
        <f>Q24+Q27</f>
        <v>580000</v>
      </c>
      <c r="R28" s="802">
        <f>R24+R27</f>
        <v>58098600</v>
      </c>
      <c r="S28" s="802"/>
      <c r="T28" s="802"/>
      <c r="U28" s="800"/>
      <c r="V28" s="1308"/>
      <c r="W28" s="800"/>
      <c r="X28" s="800"/>
      <c r="Y28" s="800"/>
    </row>
    <row r="29" spans="1:25">
      <c r="A29" s="793">
        <v>44810</v>
      </c>
      <c r="B29" s="619"/>
      <c r="C29" s="794">
        <v>923</v>
      </c>
      <c r="D29" s="619" t="s">
        <v>673</v>
      </c>
      <c r="E29" s="608">
        <v>900346.5</v>
      </c>
      <c r="F29" s="619">
        <v>29.89</v>
      </c>
      <c r="G29" s="608">
        <v>97.62</v>
      </c>
      <c r="H29" s="608">
        <v>1.5</v>
      </c>
      <c r="I29" s="608">
        <v>96.12</v>
      </c>
      <c r="J29" s="608">
        <f>G29*E29</f>
        <v>87891825.329999998</v>
      </c>
      <c r="K29" s="608"/>
      <c r="L29" s="608"/>
      <c r="M29" s="608"/>
      <c r="N29" s="608"/>
      <c r="O29" s="608"/>
      <c r="P29" s="608"/>
      <c r="Q29" s="608"/>
      <c r="R29" s="608"/>
      <c r="S29" s="608">
        <f>E29</f>
        <v>900346.5</v>
      </c>
      <c r="T29" s="608">
        <f>S29*G29</f>
        <v>87891825.329999998</v>
      </c>
      <c r="U29" s="795">
        <v>44840</v>
      </c>
      <c r="V29" s="1309">
        <v>44925</v>
      </c>
      <c r="W29" s="619" t="s">
        <v>2580</v>
      </c>
      <c r="X29" s="619" t="s">
        <v>2165</v>
      </c>
      <c r="Y29" s="619" t="s">
        <v>2575</v>
      </c>
    </row>
    <row r="30" spans="1:25" s="804" customFormat="1" ht="13.8">
      <c r="A30" s="801" t="s">
        <v>2581</v>
      </c>
      <c r="B30" s="800"/>
      <c r="C30" s="801"/>
      <c r="D30" s="800"/>
      <c r="E30" s="802">
        <f>E29</f>
        <v>900346.5</v>
      </c>
      <c r="F30" s="800"/>
      <c r="G30" s="802">
        <f>G29</f>
        <v>97.62</v>
      </c>
      <c r="H30" s="803"/>
      <c r="I30" s="803"/>
      <c r="J30" s="802">
        <f>E30*G30</f>
        <v>87891825.329999998</v>
      </c>
      <c r="K30" s="802"/>
      <c r="L30" s="802"/>
      <c r="M30" s="802"/>
      <c r="N30" s="802"/>
      <c r="O30" s="802"/>
      <c r="P30" s="802"/>
      <c r="Q30" s="802"/>
      <c r="R30" s="802"/>
      <c r="S30" s="802">
        <f>S29</f>
        <v>900346.5</v>
      </c>
      <c r="T30" s="802">
        <f>T29</f>
        <v>87891825.329999998</v>
      </c>
      <c r="U30" s="800"/>
      <c r="V30" s="1313"/>
      <c r="W30" s="800"/>
      <c r="X30" s="800"/>
      <c r="Y30" s="800"/>
    </row>
    <row r="31" spans="1:25">
      <c r="A31" s="793">
        <v>44849</v>
      </c>
      <c r="B31" s="619"/>
      <c r="C31" s="794">
        <v>928</v>
      </c>
      <c r="D31" s="619" t="s">
        <v>2567</v>
      </c>
      <c r="E31" s="608">
        <v>590000</v>
      </c>
      <c r="F31" s="619">
        <v>29.88</v>
      </c>
      <c r="G31" s="608">
        <v>88.552000000000007</v>
      </c>
      <c r="H31" s="608">
        <v>1.1499999999999999</v>
      </c>
      <c r="I31" s="608">
        <v>87.402000000000001</v>
      </c>
      <c r="J31" s="608">
        <f>G31*E31</f>
        <v>52245680.000000007</v>
      </c>
      <c r="K31" s="608"/>
      <c r="L31" s="608"/>
      <c r="M31" s="608"/>
      <c r="N31" s="608"/>
      <c r="O31" s="608"/>
      <c r="P31" s="608"/>
      <c r="Q31" s="608">
        <f>E31</f>
        <v>590000</v>
      </c>
      <c r="R31" s="608">
        <f>Q31*G31</f>
        <v>52245680.000000007</v>
      </c>
      <c r="S31" s="608"/>
      <c r="T31" s="608"/>
      <c r="U31" s="795">
        <v>44879</v>
      </c>
      <c r="V31" s="1313"/>
      <c r="W31" s="619" t="s">
        <v>2582</v>
      </c>
      <c r="X31" s="619" t="s">
        <v>2165</v>
      </c>
      <c r="Y31" s="619" t="s">
        <v>2428</v>
      </c>
    </row>
    <row r="32" spans="1:25">
      <c r="A32" s="796">
        <v>44849</v>
      </c>
      <c r="B32" s="620"/>
      <c r="C32" s="797">
        <v>928</v>
      </c>
      <c r="D32" s="620" t="s">
        <v>2565</v>
      </c>
      <c r="E32" s="610">
        <v>230000</v>
      </c>
      <c r="F32" s="620">
        <v>29.88</v>
      </c>
      <c r="G32" s="610">
        <v>88.552000000000007</v>
      </c>
      <c r="H32" s="610">
        <v>1.1499999999999999</v>
      </c>
      <c r="I32" s="610">
        <v>87.402000000000001</v>
      </c>
      <c r="J32" s="610">
        <f>G32*E32</f>
        <v>20366960</v>
      </c>
      <c r="K32" s="610">
        <f>E32</f>
        <v>230000</v>
      </c>
      <c r="L32" s="610">
        <f>K32*G32</f>
        <v>20366960</v>
      </c>
      <c r="M32" s="610"/>
      <c r="N32" s="610"/>
      <c r="O32" s="610"/>
      <c r="P32" s="610"/>
      <c r="Q32" s="610"/>
      <c r="R32" s="610"/>
      <c r="S32" s="610"/>
      <c r="T32" s="610"/>
      <c r="U32" s="798">
        <v>44879</v>
      </c>
      <c r="V32" s="1313"/>
      <c r="W32" s="620" t="s">
        <v>2582</v>
      </c>
      <c r="X32" s="620" t="s">
        <v>2165</v>
      </c>
      <c r="Y32" s="620" t="s">
        <v>2428</v>
      </c>
    </row>
    <row r="33" spans="1:25">
      <c r="A33" s="793">
        <v>44849</v>
      </c>
      <c r="B33" s="619"/>
      <c r="C33" s="794">
        <v>928</v>
      </c>
      <c r="D33" s="619" t="s">
        <v>2374</v>
      </c>
      <c r="E33" s="608">
        <v>78058.990000000005</v>
      </c>
      <c r="F33" s="619">
        <v>29.88</v>
      </c>
      <c r="G33" s="608">
        <v>88.552000000000007</v>
      </c>
      <c r="H33" s="608">
        <v>1.1499999999999999</v>
      </c>
      <c r="I33" s="608">
        <v>87.402000000000001</v>
      </c>
      <c r="J33" s="608">
        <f>G33*E33</f>
        <v>6912279.6824800009</v>
      </c>
      <c r="K33" s="608">
        <f>E33</f>
        <v>78058.990000000005</v>
      </c>
      <c r="L33" s="608">
        <f>K33*G33</f>
        <v>6912279.6824800009</v>
      </c>
      <c r="M33" s="608"/>
      <c r="N33" s="608"/>
      <c r="O33" s="608"/>
      <c r="P33" s="608"/>
      <c r="Q33" s="608"/>
      <c r="R33" s="608"/>
      <c r="S33" s="608"/>
      <c r="T33" s="608"/>
      <c r="U33" s="795">
        <v>44879</v>
      </c>
      <c r="V33" s="1313"/>
      <c r="W33" s="619" t="s">
        <v>2582</v>
      </c>
      <c r="X33" s="619" t="s">
        <v>2165</v>
      </c>
      <c r="Y33" s="619" t="s">
        <v>2428</v>
      </c>
    </row>
    <row r="34" spans="1:25" s="804" customFormat="1" ht="13.8">
      <c r="A34" s="801" t="s">
        <v>2583</v>
      </c>
      <c r="B34" s="800"/>
      <c r="C34" s="801"/>
      <c r="D34" s="800"/>
      <c r="E34" s="802">
        <f>E31+E32+E33</f>
        <v>898058.99</v>
      </c>
      <c r="F34" s="800"/>
      <c r="G34" s="802">
        <f>G33</f>
        <v>88.552000000000007</v>
      </c>
      <c r="H34" s="803"/>
      <c r="I34" s="803"/>
      <c r="J34" s="802">
        <f>E34*G34</f>
        <v>79524919.682480007</v>
      </c>
      <c r="K34" s="802">
        <f>K32+K33</f>
        <v>308058.99</v>
      </c>
      <c r="L34" s="802">
        <f>L32+L33</f>
        <v>27279239.68248</v>
      </c>
      <c r="M34" s="802"/>
      <c r="N34" s="802"/>
      <c r="O34" s="802"/>
      <c r="P34" s="802"/>
      <c r="Q34" s="802">
        <f>Q31</f>
        <v>590000</v>
      </c>
      <c r="R34" s="802">
        <f>R31</f>
        <v>52245680.000000007</v>
      </c>
      <c r="S34" s="802"/>
      <c r="T34" s="802"/>
      <c r="U34" s="800"/>
      <c r="V34" s="1313"/>
      <c r="W34" s="800"/>
      <c r="X34" s="800"/>
      <c r="Y34" s="800"/>
    </row>
    <row r="35" spans="1:25">
      <c r="A35" s="793">
        <v>44882</v>
      </c>
      <c r="B35" s="619"/>
      <c r="C35" s="794">
        <v>932</v>
      </c>
      <c r="D35" s="619" t="s">
        <v>2567</v>
      </c>
      <c r="E35" s="608">
        <v>209000</v>
      </c>
      <c r="F35" s="619">
        <v>30.02</v>
      </c>
      <c r="G35" s="608">
        <v>74.346000000000004</v>
      </c>
      <c r="H35" s="608">
        <v>-7.25</v>
      </c>
      <c r="I35" s="608">
        <v>81.596000000000004</v>
      </c>
      <c r="J35" s="608">
        <f t="shared" ref="J35:J40" si="1">G35*E35</f>
        <v>15538314</v>
      </c>
      <c r="K35" s="608"/>
      <c r="L35" s="608"/>
      <c r="M35" s="608"/>
      <c r="N35" s="608"/>
      <c r="O35" s="608"/>
      <c r="P35" s="608"/>
      <c r="Q35" s="608">
        <f>E35</f>
        <v>209000</v>
      </c>
      <c r="R35" s="608">
        <f>Q35*G35</f>
        <v>15538314</v>
      </c>
      <c r="S35" s="608"/>
      <c r="T35" s="608"/>
      <c r="U35" s="795">
        <v>44911</v>
      </c>
      <c r="V35" s="1313"/>
      <c r="W35" s="619" t="s">
        <v>2584</v>
      </c>
      <c r="X35" s="619" t="s">
        <v>2165</v>
      </c>
      <c r="Y35" s="619" t="s">
        <v>2585</v>
      </c>
    </row>
    <row r="36" spans="1:25">
      <c r="A36" s="796">
        <v>44882</v>
      </c>
      <c r="B36" s="620"/>
      <c r="C36" s="797">
        <v>932</v>
      </c>
      <c r="D36" s="620" t="s">
        <v>2566</v>
      </c>
      <c r="E36" s="610">
        <v>206000</v>
      </c>
      <c r="F36" s="620">
        <v>30.02</v>
      </c>
      <c r="G36" s="610">
        <v>74.346000000000004</v>
      </c>
      <c r="H36" s="610">
        <v>-7.25</v>
      </c>
      <c r="I36" s="610">
        <v>81.596000000000004</v>
      </c>
      <c r="J36" s="610">
        <f t="shared" si="1"/>
        <v>15315276</v>
      </c>
      <c r="K36" s="610">
        <f>E36</f>
        <v>206000</v>
      </c>
      <c r="L36" s="610">
        <f>K36*G36</f>
        <v>15315276</v>
      </c>
      <c r="M36" s="610"/>
      <c r="N36" s="610"/>
      <c r="O36" s="610"/>
      <c r="P36" s="610"/>
      <c r="Q36" s="610"/>
      <c r="R36" s="610"/>
      <c r="S36" s="610"/>
      <c r="T36" s="610"/>
      <c r="U36" s="798">
        <v>44911</v>
      </c>
      <c r="V36" s="1313"/>
      <c r="W36" s="620" t="s">
        <v>2584</v>
      </c>
      <c r="X36" s="620" t="s">
        <v>2165</v>
      </c>
      <c r="Y36" s="620" t="s">
        <v>2585</v>
      </c>
    </row>
    <row r="37" spans="1:25">
      <c r="A37" s="793">
        <v>44882</v>
      </c>
      <c r="B37" s="619"/>
      <c r="C37" s="794">
        <v>932</v>
      </c>
      <c r="D37" s="619" t="s">
        <v>2562</v>
      </c>
      <c r="E37" s="608">
        <v>190000</v>
      </c>
      <c r="F37" s="619">
        <v>30.02</v>
      </c>
      <c r="G37" s="608">
        <v>74.346000000000004</v>
      </c>
      <c r="H37" s="608">
        <v>-7.25</v>
      </c>
      <c r="I37" s="608">
        <v>81.596000000000004</v>
      </c>
      <c r="J37" s="608">
        <f t="shared" si="1"/>
        <v>14125740</v>
      </c>
      <c r="K37" s="608">
        <f>E37</f>
        <v>190000</v>
      </c>
      <c r="L37" s="608">
        <f>K37*G37</f>
        <v>14125740</v>
      </c>
      <c r="M37" s="608"/>
      <c r="N37" s="608"/>
      <c r="O37" s="608"/>
      <c r="P37" s="608"/>
      <c r="Q37" s="608"/>
      <c r="R37" s="608"/>
      <c r="S37" s="608"/>
      <c r="T37" s="608"/>
      <c r="U37" s="795">
        <v>44911</v>
      </c>
      <c r="V37" s="1313"/>
      <c r="W37" s="619" t="s">
        <v>2584</v>
      </c>
      <c r="X37" s="619" t="s">
        <v>2165</v>
      </c>
      <c r="Y37" s="619" t="s">
        <v>2585</v>
      </c>
    </row>
    <row r="38" spans="1:25">
      <c r="A38" s="796">
        <v>44882</v>
      </c>
      <c r="B38" s="620"/>
      <c r="C38" s="797">
        <v>932</v>
      </c>
      <c r="D38" s="620" t="s">
        <v>2586</v>
      </c>
      <c r="E38" s="610">
        <v>138000</v>
      </c>
      <c r="F38" s="620">
        <v>30.02</v>
      </c>
      <c r="G38" s="610">
        <v>74.346000000000004</v>
      </c>
      <c r="H38" s="610">
        <v>-7.25</v>
      </c>
      <c r="I38" s="610">
        <v>81.596000000000004</v>
      </c>
      <c r="J38" s="610">
        <f t="shared" si="1"/>
        <v>10259748</v>
      </c>
      <c r="K38" s="610">
        <f>E38</f>
        <v>138000</v>
      </c>
      <c r="L38" s="610">
        <f>K38*G38</f>
        <v>10259748</v>
      </c>
      <c r="M38" s="610"/>
      <c r="N38" s="610"/>
      <c r="O38" s="610"/>
      <c r="P38" s="610"/>
      <c r="Q38" s="610"/>
      <c r="R38" s="610"/>
      <c r="S38" s="610"/>
      <c r="T38" s="610"/>
      <c r="U38" s="798">
        <v>44911</v>
      </c>
      <c r="V38" s="1313"/>
      <c r="W38" s="620" t="s">
        <v>2584</v>
      </c>
      <c r="X38" s="620" t="s">
        <v>2165</v>
      </c>
      <c r="Y38" s="620" t="s">
        <v>2585</v>
      </c>
    </row>
    <row r="39" spans="1:25">
      <c r="A39" s="793">
        <v>44882</v>
      </c>
      <c r="B39" s="619"/>
      <c r="C39" s="794">
        <v>932</v>
      </c>
      <c r="D39" s="619" t="s">
        <v>2374</v>
      </c>
      <c r="E39" s="608">
        <v>106000</v>
      </c>
      <c r="F39" s="619">
        <v>30.02</v>
      </c>
      <c r="G39" s="608">
        <v>74.346000000000004</v>
      </c>
      <c r="H39" s="608">
        <v>-7.25</v>
      </c>
      <c r="I39" s="608">
        <v>81.596000000000004</v>
      </c>
      <c r="J39" s="608">
        <f t="shared" si="1"/>
        <v>7880676</v>
      </c>
      <c r="K39" s="608">
        <f>E39</f>
        <v>106000</v>
      </c>
      <c r="L39" s="608">
        <f>K39*G39</f>
        <v>7880676</v>
      </c>
      <c r="M39" s="608"/>
      <c r="N39" s="608"/>
      <c r="O39" s="608"/>
      <c r="P39" s="608"/>
      <c r="Q39" s="608"/>
      <c r="R39" s="608"/>
      <c r="S39" s="608"/>
      <c r="T39" s="608"/>
      <c r="U39" s="795">
        <v>44911</v>
      </c>
      <c r="V39" s="1313"/>
      <c r="W39" s="619" t="s">
        <v>2584</v>
      </c>
      <c r="X39" s="619" t="s">
        <v>2165</v>
      </c>
      <c r="Y39" s="619" t="s">
        <v>2585</v>
      </c>
    </row>
    <row r="40" spans="1:25">
      <c r="A40" s="796">
        <v>44882</v>
      </c>
      <c r="B40" s="620"/>
      <c r="C40" s="797">
        <v>932</v>
      </c>
      <c r="D40" s="620" t="s">
        <v>2565</v>
      </c>
      <c r="E40" s="610">
        <v>50495.76</v>
      </c>
      <c r="F40" s="620">
        <v>30.02</v>
      </c>
      <c r="G40" s="610">
        <v>74.346000000000004</v>
      </c>
      <c r="H40" s="610">
        <v>-7.25</v>
      </c>
      <c r="I40" s="610">
        <v>81.596000000000004</v>
      </c>
      <c r="J40" s="610">
        <f t="shared" si="1"/>
        <v>3754157.7729600002</v>
      </c>
      <c r="K40" s="610">
        <f>E40</f>
        <v>50495.76</v>
      </c>
      <c r="L40" s="610">
        <f>K40*G40</f>
        <v>3754157.7729600002</v>
      </c>
      <c r="M40" s="610"/>
      <c r="N40" s="610"/>
      <c r="O40" s="610"/>
      <c r="P40" s="610"/>
      <c r="Q40" s="610"/>
      <c r="R40" s="610"/>
      <c r="S40" s="610"/>
      <c r="T40" s="610"/>
      <c r="U40" s="798">
        <v>44911</v>
      </c>
      <c r="V40" s="1313"/>
      <c r="W40" s="620" t="s">
        <v>2584</v>
      </c>
      <c r="X40" s="620" t="s">
        <v>2165</v>
      </c>
      <c r="Y40" s="620" t="s">
        <v>2585</v>
      </c>
    </row>
    <row r="41" spans="1:25" ht="13.8">
      <c r="A41" s="801" t="s">
        <v>2587</v>
      </c>
      <c r="B41" s="800"/>
      <c r="C41" s="801"/>
      <c r="D41" s="800"/>
      <c r="E41" s="802">
        <f>E35+E36+E37+E38+E39+E40</f>
        <v>899495.76</v>
      </c>
      <c r="F41" s="800"/>
      <c r="G41" s="802">
        <f>G40</f>
        <v>74.346000000000004</v>
      </c>
      <c r="H41" s="803"/>
      <c r="I41" s="803"/>
      <c r="J41" s="802">
        <f>E41*G41</f>
        <v>66873911.772960007</v>
      </c>
      <c r="K41" s="802">
        <f>K36+K37+K38+K39+K40</f>
        <v>690495.76</v>
      </c>
      <c r="L41" s="802">
        <f>L36+L37+L38+L39+L40</f>
        <v>51335597.77296</v>
      </c>
      <c r="M41" s="802"/>
      <c r="N41" s="802"/>
      <c r="O41" s="802"/>
      <c r="P41" s="802"/>
      <c r="Q41" s="802">
        <f>Q35</f>
        <v>209000</v>
      </c>
      <c r="R41" s="802">
        <f>R35</f>
        <v>15538314</v>
      </c>
      <c r="S41" s="802"/>
      <c r="T41" s="802"/>
      <c r="U41" s="800"/>
      <c r="V41" s="1314"/>
      <c r="W41" s="800"/>
      <c r="X41" s="800"/>
      <c r="Y41" s="800"/>
    </row>
    <row r="42" spans="1:25">
      <c r="A42" s="796">
        <v>44906</v>
      </c>
      <c r="B42" s="620"/>
      <c r="C42" s="797">
        <v>935</v>
      </c>
      <c r="D42" s="620" t="s">
        <v>2566</v>
      </c>
      <c r="E42" s="610">
        <v>400000</v>
      </c>
      <c r="F42" s="620">
        <v>29.65</v>
      </c>
      <c r="G42" s="610">
        <v>70.28</v>
      </c>
      <c r="H42" s="610">
        <v>-9.6999999999999993</v>
      </c>
      <c r="I42" s="610">
        <v>79.98</v>
      </c>
      <c r="J42" s="610">
        <f>G42*E42</f>
        <v>28112000</v>
      </c>
      <c r="K42" s="610">
        <f>E42</f>
        <v>400000</v>
      </c>
      <c r="L42" s="610">
        <f>K42*G42</f>
        <v>28112000</v>
      </c>
      <c r="M42" s="610"/>
      <c r="N42" s="610"/>
      <c r="O42" s="610"/>
      <c r="P42" s="610"/>
      <c r="Q42" s="610"/>
      <c r="R42" s="610"/>
      <c r="S42" s="610"/>
      <c r="T42" s="610"/>
      <c r="U42" s="798">
        <v>44936</v>
      </c>
      <c r="V42" s="1315">
        <v>45016</v>
      </c>
      <c r="W42" s="620" t="s">
        <v>2588</v>
      </c>
      <c r="X42" s="620" t="s">
        <v>2165</v>
      </c>
      <c r="Y42" s="620" t="s">
        <v>2589</v>
      </c>
    </row>
    <row r="43" spans="1:25">
      <c r="A43" s="793">
        <v>44906</v>
      </c>
      <c r="B43" s="619"/>
      <c r="C43" s="794">
        <v>935</v>
      </c>
      <c r="D43" s="619" t="s">
        <v>2565</v>
      </c>
      <c r="E43" s="608">
        <v>300000</v>
      </c>
      <c r="F43" s="619">
        <v>29.65</v>
      </c>
      <c r="G43" s="608">
        <v>70.28</v>
      </c>
      <c r="H43" s="608">
        <v>-9.6999999999999993</v>
      </c>
      <c r="I43" s="608">
        <v>79.98</v>
      </c>
      <c r="J43" s="608">
        <f>G43*E43</f>
        <v>21084000</v>
      </c>
      <c r="K43" s="608">
        <f>E43</f>
        <v>300000</v>
      </c>
      <c r="L43" s="608">
        <f>K43*G43</f>
        <v>21084000</v>
      </c>
      <c r="M43" s="608"/>
      <c r="N43" s="608"/>
      <c r="O43" s="608"/>
      <c r="P43" s="608"/>
      <c r="Q43" s="608"/>
      <c r="R43" s="608"/>
      <c r="S43" s="608"/>
      <c r="T43" s="608"/>
      <c r="U43" s="795">
        <v>44936</v>
      </c>
      <c r="V43" s="1316"/>
      <c r="W43" s="619" t="s">
        <v>2588</v>
      </c>
      <c r="X43" s="619" t="s">
        <v>2165</v>
      </c>
      <c r="Y43" s="619" t="s">
        <v>2589</v>
      </c>
    </row>
    <row r="44" spans="1:25">
      <c r="A44" s="796">
        <v>44906</v>
      </c>
      <c r="B44" s="620"/>
      <c r="C44" s="797">
        <v>935</v>
      </c>
      <c r="D44" s="620" t="s">
        <v>2562</v>
      </c>
      <c r="E44" s="610">
        <v>254684.34</v>
      </c>
      <c r="F44" s="620">
        <v>29.65</v>
      </c>
      <c r="G44" s="610">
        <v>70.28</v>
      </c>
      <c r="H44" s="610">
        <v>-9.6999999999999993</v>
      </c>
      <c r="I44" s="610">
        <v>79.98</v>
      </c>
      <c r="J44" s="610">
        <f>G44*E44</f>
        <v>17899215.415199999</v>
      </c>
      <c r="K44" s="610">
        <f>E44</f>
        <v>254684.34</v>
      </c>
      <c r="L44" s="610">
        <f>K44*G44</f>
        <v>17899215.415199999</v>
      </c>
      <c r="M44" s="610"/>
      <c r="N44" s="610"/>
      <c r="O44" s="610"/>
      <c r="P44" s="610"/>
      <c r="Q44" s="610"/>
      <c r="R44" s="610"/>
      <c r="S44" s="610"/>
      <c r="T44" s="610"/>
      <c r="U44" s="798">
        <v>44936</v>
      </c>
      <c r="V44" s="1316"/>
      <c r="W44" s="620" t="s">
        <v>2588</v>
      </c>
      <c r="X44" s="620" t="s">
        <v>2165</v>
      </c>
      <c r="Y44" s="620" t="s">
        <v>2589</v>
      </c>
    </row>
    <row r="45" spans="1:25" ht="13.8">
      <c r="A45" s="801" t="s">
        <v>2590</v>
      </c>
      <c r="B45" s="800"/>
      <c r="C45" s="800"/>
      <c r="D45" s="800"/>
      <c r="E45" s="802">
        <f>E42+E43+E44</f>
        <v>954684.34</v>
      </c>
      <c r="F45" s="800"/>
      <c r="G45" s="802">
        <f>G44</f>
        <v>70.28</v>
      </c>
      <c r="H45" s="803"/>
      <c r="I45" s="803"/>
      <c r="J45" s="802">
        <f>E45*G45</f>
        <v>67095215.415200002</v>
      </c>
      <c r="K45" s="802">
        <f>K42+K43+K44</f>
        <v>954684.34</v>
      </c>
      <c r="L45" s="802">
        <f>L42+L43+L44</f>
        <v>67095215.415199995</v>
      </c>
      <c r="M45" s="802"/>
      <c r="N45" s="802"/>
      <c r="O45" s="802"/>
      <c r="P45" s="802"/>
      <c r="Q45" s="802"/>
      <c r="R45" s="802"/>
      <c r="S45" s="802"/>
      <c r="T45" s="802"/>
      <c r="U45" s="805"/>
      <c r="V45" s="1317"/>
      <c r="W45" s="800"/>
      <c r="X45" s="800"/>
      <c r="Y45" s="800"/>
    </row>
    <row r="46" spans="1:25">
      <c r="A46" s="797"/>
      <c r="B46" s="620"/>
      <c r="C46" s="620"/>
      <c r="D46" s="620" t="s">
        <v>690</v>
      </c>
      <c r="E46" s="916">
        <v>4000000</v>
      </c>
      <c r="F46" s="620"/>
      <c r="G46" s="610">
        <v>46.85</v>
      </c>
      <c r="H46" s="610"/>
      <c r="I46" s="610"/>
      <c r="J46" s="610">
        <f>G46*E46</f>
        <v>187400000</v>
      </c>
      <c r="K46" s="610"/>
      <c r="L46" s="610"/>
      <c r="M46" s="610"/>
      <c r="N46" s="610"/>
      <c r="O46" s="610"/>
      <c r="P46" s="610"/>
      <c r="Q46" s="610"/>
      <c r="R46" s="610"/>
      <c r="S46" s="610"/>
      <c r="T46" s="610"/>
      <c r="U46" s="620"/>
      <c r="V46" s="620"/>
      <c r="W46" s="620"/>
      <c r="X46" s="620"/>
      <c r="Y46" s="620" t="s">
        <v>2727</v>
      </c>
    </row>
    <row r="47" spans="1:25">
      <c r="A47" s="1009"/>
      <c r="B47" s="1010"/>
      <c r="C47" s="1318" t="s">
        <v>2752</v>
      </c>
      <c r="D47" s="1319"/>
      <c r="E47" s="1011">
        <f>+E12+E14+E17+E22+E28+E30+E34+E41+E45+E46</f>
        <v>12540932.619999999</v>
      </c>
      <c r="F47" s="1010"/>
      <c r="G47" s="1011"/>
      <c r="H47" s="1011"/>
      <c r="I47" s="1011"/>
      <c r="J47" s="1011">
        <f>+J12+J14+J17+J22+J28+J30+J34+J41+J45+J46</f>
        <v>991020812.61723995</v>
      </c>
      <c r="K47" s="1011">
        <f>+K12+K14+K17+K22+K28+K30+K34+K41+K45+K46</f>
        <v>3562988.27</v>
      </c>
      <c r="L47" s="1011">
        <f>+L12+L14+L17+L22+L28+L30+L34+L41+L45+L46</f>
        <v>303930266.09344006</v>
      </c>
      <c r="M47" s="1011"/>
      <c r="N47" s="1011"/>
      <c r="O47" s="1011"/>
      <c r="P47" s="1011"/>
      <c r="Q47" s="1011">
        <f>+Q12+Q14+Q17+Q22+Q28+Q30+Q34+Q41+Q45</f>
        <v>3079000</v>
      </c>
      <c r="R47" s="1011">
        <f>+R12+R14+R17+R22+R28+R30+R34+R41+R45</f>
        <v>287505244</v>
      </c>
      <c r="S47" s="1011">
        <f>+S12+S14+S17+S22+S28+S30+S34+S41+S45</f>
        <v>1898944.35</v>
      </c>
      <c r="T47" s="1011">
        <f>+T12+T14+T17+T22+T28+T30+T34+T41+T45</f>
        <v>212185302.52380002</v>
      </c>
      <c r="U47" s="1010"/>
      <c r="V47" s="1010"/>
      <c r="W47" s="1010"/>
      <c r="X47" s="1010"/>
      <c r="Y47" s="1010"/>
    </row>
    <row r="49" spans="9:19">
      <c r="I49" s="806"/>
      <c r="S49" s="806"/>
    </row>
    <row r="50" spans="9:19">
      <c r="I50" s="806"/>
      <c r="S50" s="806"/>
    </row>
    <row r="51" spans="9:19">
      <c r="I51" s="806"/>
      <c r="S51" s="807"/>
    </row>
    <row r="52" spans="9:19">
      <c r="I52" s="806"/>
    </row>
    <row r="53" spans="9:19">
      <c r="I53" s="806"/>
    </row>
    <row r="54" spans="9:19">
      <c r="I54" s="806"/>
    </row>
    <row r="55" spans="9:19">
      <c r="I55" s="806"/>
    </row>
    <row r="56" spans="9:19">
      <c r="I56" s="806"/>
    </row>
    <row r="57" spans="9:19">
      <c r="I57" s="806"/>
    </row>
    <row r="58" spans="9:19">
      <c r="I58" s="806"/>
    </row>
    <row r="59" spans="9:19">
      <c r="I59" s="806"/>
    </row>
    <row r="60" spans="9:19">
      <c r="I60" s="806"/>
    </row>
    <row r="61" spans="9:19">
      <c r="I61" s="806"/>
    </row>
    <row r="62" spans="9:19">
      <c r="I62" s="806"/>
    </row>
    <row r="63" spans="9:19">
      <c r="I63" s="806"/>
    </row>
    <row r="64" spans="9:19">
      <c r="I64" s="806"/>
    </row>
    <row r="65" spans="9:9">
      <c r="I65" s="806"/>
    </row>
    <row r="66" spans="9:9">
      <c r="I66" s="806"/>
    </row>
    <row r="67" spans="9:9">
      <c r="I67" s="806"/>
    </row>
    <row r="68" spans="9:9">
      <c r="I68" s="806"/>
    </row>
    <row r="69" spans="9:9">
      <c r="I69" s="806"/>
    </row>
    <row r="70" spans="9:9">
      <c r="I70" s="806"/>
    </row>
    <row r="71" spans="9:9">
      <c r="I71" s="806"/>
    </row>
    <row r="72" spans="9:9">
      <c r="I72" s="806"/>
    </row>
    <row r="73" spans="9:9">
      <c r="I73" s="806"/>
    </row>
    <row r="74" spans="9:9">
      <c r="I74" s="806"/>
    </row>
    <row r="75" spans="9:9">
      <c r="I75" s="806"/>
    </row>
    <row r="76" spans="9:9">
      <c r="I76" s="806"/>
    </row>
    <row r="77" spans="9:9">
      <c r="I77" s="806"/>
    </row>
    <row r="78" spans="9:9">
      <c r="I78" s="806"/>
    </row>
    <row r="79" spans="9:9">
      <c r="I79" s="806"/>
    </row>
    <row r="80" spans="9:9">
      <c r="I80" s="806"/>
    </row>
    <row r="81" spans="9:9">
      <c r="I81" s="806"/>
    </row>
    <row r="82" spans="9:9">
      <c r="I82" s="806"/>
    </row>
    <row r="83" spans="9:9">
      <c r="I83" s="806"/>
    </row>
    <row r="84" spans="9:9">
      <c r="I84" s="806"/>
    </row>
    <row r="85" spans="9:9">
      <c r="I85" s="806"/>
    </row>
    <row r="86" spans="9:9">
      <c r="I86" s="806"/>
    </row>
    <row r="87" spans="9:9">
      <c r="I87" s="806"/>
    </row>
    <row r="88" spans="9:9">
      <c r="I88" s="806"/>
    </row>
    <row r="89" spans="9:9">
      <c r="I89" s="806"/>
    </row>
    <row r="90" spans="9:9">
      <c r="I90" s="806"/>
    </row>
    <row r="91" spans="9:9">
      <c r="I91" s="806"/>
    </row>
    <row r="92" spans="9:9">
      <c r="I92" s="806"/>
    </row>
    <row r="93" spans="9:9">
      <c r="I93" s="806"/>
    </row>
  </sheetData>
  <mergeCells count="24">
    <mergeCell ref="C47:D47"/>
    <mergeCell ref="F5:F6"/>
    <mergeCell ref="A5:A6"/>
    <mergeCell ref="B5:B6"/>
    <mergeCell ref="C5:C6"/>
    <mergeCell ref="D5:D6"/>
    <mergeCell ref="E5:E6"/>
    <mergeCell ref="Y5:Y6"/>
    <mergeCell ref="G5:G6"/>
    <mergeCell ref="H5:H6"/>
    <mergeCell ref="I5:I6"/>
    <mergeCell ref="J5:J6"/>
    <mergeCell ref="M5:N5"/>
    <mergeCell ref="O5:P5"/>
    <mergeCell ref="Q5:R5"/>
    <mergeCell ref="U5:U6"/>
    <mergeCell ref="V5:V6"/>
    <mergeCell ref="W5:W6"/>
    <mergeCell ref="X5:X6"/>
    <mergeCell ref="V7:V14"/>
    <mergeCell ref="V15:V17"/>
    <mergeCell ref="V18:V28"/>
    <mergeCell ref="V29:V41"/>
    <mergeCell ref="V42:V45"/>
  </mergeCells>
  <hyperlinks>
    <hyperlink ref="A2" location="Sommaire!A1" display="Retour au sommaire" xr:uid="{D966D336-3EA2-487F-B304-1BE15A18BA6F}"/>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0B723-3077-45F8-92A5-482EC157B0B1}">
  <sheetPr codeName="Feuil20"/>
  <dimension ref="A2:AA82"/>
  <sheetViews>
    <sheetView workbookViewId="0"/>
  </sheetViews>
  <sheetFormatPr baseColWidth="10" defaultColWidth="10.88671875" defaultRowHeight="12"/>
  <cols>
    <col min="1" max="1" width="12.21875" style="179" bestFit="1" customWidth="1"/>
    <col min="2" max="2" width="6" style="179" bestFit="1" customWidth="1"/>
    <col min="3" max="3" width="11.21875" style="179" bestFit="1" customWidth="1"/>
    <col min="4" max="4" width="12.109375" style="179" bestFit="1" customWidth="1"/>
    <col min="5" max="5" width="13.5546875" style="179" bestFit="1" customWidth="1"/>
    <col min="6" max="6" width="11.33203125" style="179" bestFit="1" customWidth="1"/>
    <col min="7" max="7" width="14.5546875" style="179" bestFit="1" customWidth="1"/>
    <col min="8" max="8" width="11.88671875" style="179" bestFit="1" customWidth="1"/>
    <col min="9" max="9" width="13.6640625" style="179" bestFit="1" customWidth="1"/>
    <col min="10" max="10" width="12.77734375" style="179" bestFit="1" customWidth="1"/>
    <col min="11" max="11" width="14.44140625" style="179" bestFit="1" customWidth="1"/>
    <col min="12" max="12" width="9.109375" style="179" bestFit="1" customWidth="1"/>
    <col min="13" max="13" width="12.6640625" style="179" bestFit="1" customWidth="1"/>
    <col min="14" max="14" width="9.109375" style="179" bestFit="1" customWidth="1"/>
    <col min="15" max="16" width="12.6640625" style="179" bestFit="1" customWidth="1"/>
    <col min="17" max="17" width="14.44140625" style="179" bestFit="1" customWidth="1"/>
    <col min="18" max="18" width="12.6640625" style="179" bestFit="1" customWidth="1"/>
    <col min="19" max="19" width="14.44140625" style="179" bestFit="1" customWidth="1"/>
    <col min="20" max="20" width="13.21875" style="179" bestFit="1" customWidth="1"/>
    <col min="21" max="21" width="12.6640625" style="179" bestFit="1" customWidth="1"/>
    <col min="22" max="22" width="21" style="179" bestFit="1" customWidth="1"/>
    <col min="23" max="23" width="21.5546875" style="179" bestFit="1" customWidth="1"/>
    <col min="24" max="24" width="19.33203125" style="179" bestFit="1" customWidth="1"/>
    <col min="25" max="25" width="13.77734375" style="179" bestFit="1" customWidth="1"/>
    <col min="26" max="26" width="16.44140625" style="179" bestFit="1" customWidth="1"/>
    <col min="27" max="27" width="22.21875" style="179" bestFit="1" customWidth="1"/>
    <col min="28" max="16384" width="10.88671875" style="179"/>
  </cols>
  <sheetData>
    <row r="2" spans="1:27" ht="16.2">
      <c r="A2" s="909" t="s">
        <v>2710</v>
      </c>
    </row>
    <row r="3" spans="1:27" ht="28.8">
      <c r="A3" s="176" t="s">
        <v>2591</v>
      </c>
      <c r="B3" s="808"/>
    </row>
    <row r="4" spans="1:27" ht="36">
      <c r="T4" s="1335" t="s">
        <v>2592</v>
      </c>
      <c r="U4" s="1335"/>
      <c r="W4" s="809" t="s">
        <v>2593</v>
      </c>
      <c r="Z4" s="768" t="s">
        <v>2594</v>
      </c>
    </row>
    <row r="5" spans="1:27">
      <c r="A5" s="1164" t="s">
        <v>1899</v>
      </c>
      <c r="B5" s="1164" t="s">
        <v>1900</v>
      </c>
      <c r="C5" s="1165" t="s">
        <v>1921</v>
      </c>
      <c r="D5" s="1164" t="s">
        <v>1922</v>
      </c>
      <c r="E5" s="1164" t="s">
        <v>1923</v>
      </c>
      <c r="F5" s="1164" t="s">
        <v>1924</v>
      </c>
      <c r="G5" s="1164" t="s">
        <v>1925</v>
      </c>
      <c r="H5" s="1164" t="s">
        <v>1914</v>
      </c>
      <c r="I5" s="1164" t="s">
        <v>1926</v>
      </c>
      <c r="J5" s="1161" t="s">
        <v>1909</v>
      </c>
      <c r="K5" s="1162"/>
      <c r="L5" s="1161" t="s">
        <v>1910</v>
      </c>
      <c r="M5" s="1162"/>
      <c r="N5" s="1161" t="s">
        <v>1927</v>
      </c>
      <c r="O5" s="1162"/>
      <c r="P5" s="1161" t="s">
        <v>1912</v>
      </c>
      <c r="Q5" s="1162"/>
      <c r="R5" s="1161" t="s">
        <v>1913</v>
      </c>
      <c r="S5" s="1162"/>
      <c r="T5" s="1161" t="s">
        <v>1928</v>
      </c>
      <c r="U5" s="1163"/>
      <c r="V5" s="1163"/>
      <c r="W5" s="1163"/>
      <c r="X5" s="1163"/>
      <c r="Y5" s="1163"/>
      <c r="Z5" s="1162"/>
      <c r="AA5" s="1157" t="s">
        <v>1929</v>
      </c>
    </row>
    <row r="6" spans="1:27" ht="24">
      <c r="A6" s="1164"/>
      <c r="B6" s="1164"/>
      <c r="C6" s="1166"/>
      <c r="D6" s="1164"/>
      <c r="E6" s="1164"/>
      <c r="F6" s="1164"/>
      <c r="G6" s="1164"/>
      <c r="H6" s="1164"/>
      <c r="I6" s="1164"/>
      <c r="J6" s="617" t="s">
        <v>1918</v>
      </c>
      <c r="K6" s="618" t="s">
        <v>1919</v>
      </c>
      <c r="L6" s="617" t="s">
        <v>1918</v>
      </c>
      <c r="M6" s="618" t="s">
        <v>1919</v>
      </c>
      <c r="N6" s="617" t="s">
        <v>1918</v>
      </c>
      <c r="O6" s="618" t="s">
        <v>1919</v>
      </c>
      <c r="P6" s="617" t="s">
        <v>1918</v>
      </c>
      <c r="Q6" s="618" t="s">
        <v>1919</v>
      </c>
      <c r="R6" s="617" t="s">
        <v>1918</v>
      </c>
      <c r="S6" s="618" t="s">
        <v>1919</v>
      </c>
      <c r="T6" s="617" t="s">
        <v>1930</v>
      </c>
      <c r="U6" s="617" t="s">
        <v>1931</v>
      </c>
      <c r="V6" s="617" t="s">
        <v>1932</v>
      </c>
      <c r="W6" s="617" t="s">
        <v>1933</v>
      </c>
      <c r="X6" s="617" t="s">
        <v>1934</v>
      </c>
      <c r="Y6" s="617" t="s">
        <v>1935</v>
      </c>
      <c r="Z6" s="617" t="s">
        <v>1936</v>
      </c>
      <c r="AA6" s="1158"/>
    </row>
    <row r="7" spans="1:27">
      <c r="A7" s="810"/>
      <c r="B7" s="810"/>
      <c r="C7" s="810"/>
      <c r="D7" s="810"/>
      <c r="E7" s="810"/>
      <c r="F7" s="810"/>
      <c r="G7" s="810"/>
      <c r="H7" s="810"/>
      <c r="I7" s="810"/>
      <c r="J7" s="811"/>
      <c r="K7" s="812"/>
      <c r="L7" s="811"/>
      <c r="M7" s="812"/>
      <c r="N7" s="811"/>
      <c r="O7" s="812"/>
      <c r="P7" s="811"/>
      <c r="Q7" s="812"/>
      <c r="R7" s="811"/>
      <c r="S7" s="812"/>
      <c r="T7" s="813"/>
      <c r="U7" s="813"/>
      <c r="V7" s="814">
        <v>300147894.92000002</v>
      </c>
      <c r="W7" s="814">
        <f>40168670.88+16448838.92</f>
        <v>56617509.800000004</v>
      </c>
      <c r="X7" s="814">
        <v>0</v>
      </c>
      <c r="Y7" s="811"/>
      <c r="Z7" s="813"/>
      <c r="AA7" s="811"/>
    </row>
    <row r="8" spans="1:27">
      <c r="A8" s="795">
        <v>44584</v>
      </c>
      <c r="B8" s="619"/>
      <c r="C8" s="794">
        <v>892</v>
      </c>
      <c r="D8" s="619" t="s">
        <v>2562</v>
      </c>
      <c r="E8" s="608">
        <v>140000</v>
      </c>
      <c r="F8" s="608">
        <v>78.909000000000006</v>
      </c>
      <c r="G8" s="608">
        <f>F8*E8</f>
        <v>11047260</v>
      </c>
      <c r="H8" s="795">
        <v>44614</v>
      </c>
      <c r="I8" s="1306">
        <v>44651</v>
      </c>
      <c r="J8" s="608">
        <f>E8</f>
        <v>140000</v>
      </c>
      <c r="K8" s="608">
        <f>J8*F8</f>
        <v>11047260</v>
      </c>
      <c r="L8" s="608"/>
      <c r="M8" s="608"/>
      <c r="N8" s="608"/>
      <c r="O8" s="608"/>
      <c r="P8" s="608"/>
      <c r="Q8" s="608"/>
      <c r="R8" s="608"/>
      <c r="S8" s="608"/>
      <c r="T8" s="1333">
        <v>10860468.029999999</v>
      </c>
      <c r="U8" s="1334">
        <v>20826805</v>
      </c>
      <c r="V8" s="608"/>
      <c r="W8" s="608"/>
      <c r="X8" s="608"/>
      <c r="Y8" s="608">
        <v>3557260</v>
      </c>
      <c r="Z8" s="1334">
        <v>589846.51</v>
      </c>
      <c r="AA8" s="608">
        <f t="shared" ref="AA8:AA42" si="0">G8-T8-U8-V8-W8-X8-Y8-Z8</f>
        <v>-24787119.540000003</v>
      </c>
    </row>
    <row r="9" spans="1:27">
      <c r="A9" s="798">
        <v>44584</v>
      </c>
      <c r="B9" s="620"/>
      <c r="C9" s="797">
        <v>892</v>
      </c>
      <c r="D9" s="620" t="s">
        <v>2374</v>
      </c>
      <c r="E9" s="610">
        <v>87351.78</v>
      </c>
      <c r="F9" s="610">
        <v>78.909000000000006</v>
      </c>
      <c r="G9" s="610">
        <f t="shared" ref="G9:G40" si="1">F9*E9</f>
        <v>6892841.6080200002</v>
      </c>
      <c r="H9" s="798">
        <v>44614</v>
      </c>
      <c r="I9" s="1307"/>
      <c r="J9" s="610">
        <f>E9</f>
        <v>87351.78</v>
      </c>
      <c r="K9" s="610">
        <f>J9*F9</f>
        <v>6892841.6080200002</v>
      </c>
      <c r="L9" s="610"/>
      <c r="M9" s="610"/>
      <c r="N9" s="610"/>
      <c r="O9" s="610"/>
      <c r="P9" s="610"/>
      <c r="Q9" s="610"/>
      <c r="R9" s="610"/>
      <c r="S9" s="610"/>
      <c r="T9" s="1330"/>
      <c r="U9" s="1321"/>
      <c r="V9" s="610"/>
      <c r="W9" s="610"/>
      <c r="X9" s="610"/>
      <c r="Y9" s="610">
        <v>2219521.38</v>
      </c>
      <c r="Z9" s="1321"/>
      <c r="AA9" s="610">
        <f t="shared" si="0"/>
        <v>4673320.2280200003</v>
      </c>
    </row>
    <row r="10" spans="1:27">
      <c r="A10" s="795">
        <v>44584</v>
      </c>
      <c r="B10" s="619"/>
      <c r="C10" s="794">
        <v>892</v>
      </c>
      <c r="D10" s="619" t="s">
        <v>2565</v>
      </c>
      <c r="E10" s="608">
        <v>65000</v>
      </c>
      <c r="F10" s="608">
        <v>78.909000000000006</v>
      </c>
      <c r="G10" s="608">
        <f t="shared" si="1"/>
        <v>5129085</v>
      </c>
      <c r="H10" s="795">
        <v>44614</v>
      </c>
      <c r="I10" s="1307"/>
      <c r="J10" s="608">
        <f>E10</f>
        <v>65000</v>
      </c>
      <c r="K10" s="608">
        <f>J10*F10</f>
        <v>5129085</v>
      </c>
      <c r="L10" s="608"/>
      <c r="M10" s="608"/>
      <c r="N10" s="608"/>
      <c r="O10" s="608"/>
      <c r="P10" s="608"/>
      <c r="Q10" s="608"/>
      <c r="R10" s="608"/>
      <c r="S10" s="608"/>
      <c r="T10" s="1330"/>
      <c r="U10" s="1321"/>
      <c r="V10" s="608"/>
      <c r="W10" s="608"/>
      <c r="X10" s="608"/>
      <c r="Y10" s="608">
        <v>1651585</v>
      </c>
      <c r="Z10" s="1321"/>
      <c r="AA10" s="608">
        <f t="shared" si="0"/>
        <v>3477500</v>
      </c>
    </row>
    <row r="11" spans="1:27">
      <c r="A11" s="798">
        <v>44584</v>
      </c>
      <c r="B11" s="620"/>
      <c r="C11" s="797">
        <v>892</v>
      </c>
      <c r="D11" s="620" t="s">
        <v>2566</v>
      </c>
      <c r="E11" s="610">
        <v>155000</v>
      </c>
      <c r="F11" s="610">
        <v>78.909000000000006</v>
      </c>
      <c r="G11" s="610">
        <f t="shared" si="1"/>
        <v>12230895.000000002</v>
      </c>
      <c r="H11" s="798">
        <v>44614</v>
      </c>
      <c r="I11" s="1307"/>
      <c r="J11" s="610">
        <f>E11</f>
        <v>155000</v>
      </c>
      <c r="K11" s="610">
        <f>J11*F11</f>
        <v>12230895.000000002</v>
      </c>
      <c r="L11" s="610"/>
      <c r="M11" s="610"/>
      <c r="N11" s="610"/>
      <c r="O11" s="610"/>
      <c r="P11" s="610"/>
      <c r="Q11" s="610"/>
      <c r="R11" s="610"/>
      <c r="S11" s="610"/>
      <c r="T11" s="1330"/>
      <c r="U11" s="1321"/>
      <c r="V11" s="610"/>
      <c r="W11" s="610"/>
      <c r="X11" s="610"/>
      <c r="Y11" s="610">
        <v>3938395</v>
      </c>
      <c r="Z11" s="1321"/>
      <c r="AA11" s="610">
        <f t="shared" si="0"/>
        <v>8292500.0000000019</v>
      </c>
    </row>
    <row r="12" spans="1:27">
      <c r="A12" s="795">
        <v>44584</v>
      </c>
      <c r="B12" s="619"/>
      <c r="C12" s="794">
        <v>892</v>
      </c>
      <c r="D12" s="619" t="s">
        <v>2567</v>
      </c>
      <c r="E12" s="608">
        <v>550000</v>
      </c>
      <c r="F12" s="608">
        <v>78.909000000000006</v>
      </c>
      <c r="G12" s="608">
        <f t="shared" si="1"/>
        <v>43399950</v>
      </c>
      <c r="H12" s="795">
        <v>44614</v>
      </c>
      <c r="I12" s="1307"/>
      <c r="J12" s="608"/>
      <c r="K12" s="608"/>
      <c r="L12" s="608"/>
      <c r="M12" s="608"/>
      <c r="N12" s="608"/>
      <c r="O12" s="608"/>
      <c r="P12" s="608">
        <f>E12</f>
        <v>550000</v>
      </c>
      <c r="Q12" s="608">
        <f>P12*F12</f>
        <v>43399950</v>
      </c>
      <c r="R12" s="608"/>
      <c r="S12" s="608"/>
      <c r="T12" s="1330"/>
      <c r="U12" s="1321"/>
      <c r="V12" s="608"/>
      <c r="W12" s="608"/>
      <c r="X12" s="608"/>
      <c r="Y12" s="608">
        <v>13974950</v>
      </c>
      <c r="Z12" s="1321"/>
      <c r="AA12" s="608">
        <f t="shared" si="0"/>
        <v>29425000</v>
      </c>
    </row>
    <row r="13" spans="1:27" ht="13.8">
      <c r="A13" s="815" t="s">
        <v>2568</v>
      </c>
      <c r="B13" s="800"/>
      <c r="C13" s="801"/>
      <c r="D13" s="800"/>
      <c r="E13" s="802">
        <f>E8+E9+E10+E11+E12</f>
        <v>997351.78</v>
      </c>
      <c r="F13" s="802">
        <f>F12</f>
        <v>78.909000000000006</v>
      </c>
      <c r="G13" s="802">
        <f>G8+G9+G10+G11+G12</f>
        <v>78700031.608020008</v>
      </c>
      <c r="H13" s="800"/>
      <c r="I13" s="1307"/>
      <c r="J13" s="802">
        <f>J8+J9+J10+J11</f>
        <v>447351.78</v>
      </c>
      <c r="K13" s="802">
        <f>K8+K9+K10+K11</f>
        <v>35300081.60802</v>
      </c>
      <c r="L13" s="816"/>
      <c r="M13" s="816"/>
      <c r="N13" s="816"/>
      <c r="O13" s="816"/>
      <c r="P13" s="802">
        <f>P12</f>
        <v>550000</v>
      </c>
      <c r="Q13" s="802">
        <f>Q12</f>
        <v>43399950</v>
      </c>
      <c r="R13" s="816"/>
      <c r="S13" s="816"/>
      <c r="T13" s="1330"/>
      <c r="U13" s="1321"/>
      <c r="V13" s="816"/>
      <c r="W13" s="816"/>
      <c r="X13" s="816"/>
      <c r="Y13" s="802">
        <f>Y8+Y9+Y10+Y11+Y12</f>
        <v>25341711.379999999</v>
      </c>
      <c r="Z13" s="1321"/>
      <c r="AA13" s="816">
        <f t="shared" si="0"/>
        <v>53358320.228020012</v>
      </c>
    </row>
    <row r="14" spans="1:27">
      <c r="A14" s="795">
        <v>44624</v>
      </c>
      <c r="B14" s="619"/>
      <c r="C14" s="794">
        <v>897</v>
      </c>
      <c r="D14" s="619" t="s">
        <v>673</v>
      </c>
      <c r="E14" s="608">
        <v>998597.85</v>
      </c>
      <c r="F14" s="608">
        <v>124.468</v>
      </c>
      <c r="G14" s="608">
        <f t="shared" si="1"/>
        <v>124293477.1938</v>
      </c>
      <c r="H14" s="795">
        <v>44657</v>
      </c>
      <c r="I14" s="1307"/>
      <c r="J14" s="608"/>
      <c r="K14" s="608"/>
      <c r="L14" s="608"/>
      <c r="M14" s="608"/>
      <c r="N14" s="608"/>
      <c r="O14" s="608"/>
      <c r="P14" s="608"/>
      <c r="Q14" s="608"/>
      <c r="R14" s="608">
        <f>E14</f>
        <v>998597.85</v>
      </c>
      <c r="S14" s="608">
        <f>R14*F14</f>
        <v>124293477.1938</v>
      </c>
      <c r="T14" s="1330"/>
      <c r="U14" s="1321"/>
      <c r="V14" s="608"/>
      <c r="W14" s="608"/>
      <c r="X14" s="608"/>
      <c r="Y14" s="608">
        <v>70868492.219999999</v>
      </c>
      <c r="Z14" s="1321"/>
      <c r="AA14" s="608">
        <f t="shared" si="0"/>
        <v>53424984.973800004</v>
      </c>
    </row>
    <row r="15" spans="1:27" ht="13.8">
      <c r="A15" s="815" t="s">
        <v>2570</v>
      </c>
      <c r="B15" s="800"/>
      <c r="C15" s="801"/>
      <c r="D15" s="800"/>
      <c r="E15" s="802">
        <f>E14</f>
        <v>998597.85</v>
      </c>
      <c r="F15" s="802">
        <f>F14</f>
        <v>124.468</v>
      </c>
      <c r="G15" s="802">
        <f>G14</f>
        <v>124293477.1938</v>
      </c>
      <c r="H15" s="800"/>
      <c r="I15" s="1308"/>
      <c r="J15" s="816"/>
      <c r="K15" s="816"/>
      <c r="L15" s="816"/>
      <c r="M15" s="816"/>
      <c r="N15" s="816"/>
      <c r="O15" s="816"/>
      <c r="P15" s="816"/>
      <c r="Q15" s="816"/>
      <c r="R15" s="802">
        <f>R14</f>
        <v>998597.85</v>
      </c>
      <c r="S15" s="802">
        <f>S14</f>
        <v>124293477.1938</v>
      </c>
      <c r="T15" s="1331"/>
      <c r="U15" s="1322"/>
      <c r="V15" s="816"/>
      <c r="W15" s="816"/>
      <c r="X15" s="816"/>
      <c r="Y15" s="802">
        <f>Y14</f>
        <v>70868492.219999999</v>
      </c>
      <c r="Z15" s="1322"/>
      <c r="AA15" s="816">
        <f t="shared" si="0"/>
        <v>53424984.973800004</v>
      </c>
    </row>
    <row r="16" spans="1:27">
      <c r="A16" s="795">
        <v>44674</v>
      </c>
      <c r="B16" s="619"/>
      <c r="C16" s="794">
        <v>904</v>
      </c>
      <c r="D16" s="619" t="s">
        <v>2567</v>
      </c>
      <c r="E16" s="608">
        <v>750000</v>
      </c>
      <c r="F16" s="608">
        <v>98.001999999999995</v>
      </c>
      <c r="G16" s="608">
        <f t="shared" si="1"/>
        <v>73501500</v>
      </c>
      <c r="H16" s="795">
        <v>44704</v>
      </c>
      <c r="I16" s="1309">
        <v>44742</v>
      </c>
      <c r="J16" s="608"/>
      <c r="K16" s="608"/>
      <c r="L16" s="608"/>
      <c r="M16" s="608"/>
      <c r="N16" s="608"/>
      <c r="O16" s="608"/>
      <c r="P16" s="608">
        <f>E16</f>
        <v>750000</v>
      </c>
      <c r="Q16" s="608">
        <f>P16*F16</f>
        <v>73501500</v>
      </c>
      <c r="R16" s="608"/>
      <c r="S16" s="608"/>
      <c r="T16" s="1329">
        <v>10939133.800000001</v>
      </c>
      <c r="U16" s="1332">
        <v>10600000</v>
      </c>
      <c r="V16" s="608"/>
      <c r="W16" s="608"/>
      <c r="X16" s="608"/>
      <c r="Y16" s="608">
        <v>33376500</v>
      </c>
      <c r="Z16" s="1329">
        <v>621243.09</v>
      </c>
      <c r="AA16" s="608">
        <f>G16-T16-U16-V16-W16-X16-Y16-Z16</f>
        <v>17964623.110000003</v>
      </c>
    </row>
    <row r="17" spans="1:27">
      <c r="A17" s="798">
        <v>44674</v>
      </c>
      <c r="B17" s="620"/>
      <c r="C17" s="797">
        <v>904</v>
      </c>
      <c r="D17" s="620" t="s">
        <v>2565</v>
      </c>
      <c r="E17" s="610">
        <v>198754.3</v>
      </c>
      <c r="F17" s="610">
        <v>98.001999999999995</v>
      </c>
      <c r="G17" s="610">
        <f t="shared" si="1"/>
        <v>19478318.908599999</v>
      </c>
      <c r="H17" s="798">
        <v>44704</v>
      </c>
      <c r="I17" s="1310"/>
      <c r="J17" s="610">
        <f>E17</f>
        <v>198754.3</v>
      </c>
      <c r="K17" s="610">
        <f>J17*F17</f>
        <v>19478318.908599999</v>
      </c>
      <c r="L17" s="610"/>
      <c r="M17" s="610"/>
      <c r="N17" s="610"/>
      <c r="O17" s="610"/>
      <c r="P17" s="610"/>
      <c r="Q17" s="610"/>
      <c r="R17" s="610"/>
      <c r="S17" s="610"/>
      <c r="T17" s="1330"/>
      <c r="U17" s="1321"/>
      <c r="V17" s="610"/>
      <c r="W17" s="610"/>
      <c r="X17" s="610"/>
      <c r="Y17" s="610">
        <v>8844963.8599999994</v>
      </c>
      <c r="Z17" s="1330"/>
      <c r="AA17" s="610">
        <f t="shared" si="0"/>
        <v>10633355.048599999</v>
      </c>
    </row>
    <row r="18" spans="1:27" ht="13.8">
      <c r="A18" s="815" t="s">
        <v>2573</v>
      </c>
      <c r="B18" s="800"/>
      <c r="C18" s="801"/>
      <c r="D18" s="800"/>
      <c r="E18" s="802">
        <f>E16+E17</f>
        <v>948754.3</v>
      </c>
      <c r="F18" s="802">
        <f>F17</f>
        <v>98.001999999999995</v>
      </c>
      <c r="G18" s="802">
        <f>G16+G17</f>
        <v>92979818.908600003</v>
      </c>
      <c r="H18" s="800"/>
      <c r="I18" s="1311"/>
      <c r="J18" s="802">
        <f>J17</f>
        <v>198754.3</v>
      </c>
      <c r="K18" s="802">
        <f>K17</f>
        <v>19478318.908599999</v>
      </c>
      <c r="L18" s="816"/>
      <c r="M18" s="816"/>
      <c r="N18" s="816"/>
      <c r="O18" s="816"/>
      <c r="P18" s="802">
        <f>P16</f>
        <v>750000</v>
      </c>
      <c r="Q18" s="802">
        <f>Q16</f>
        <v>73501500</v>
      </c>
      <c r="R18" s="816"/>
      <c r="S18" s="816"/>
      <c r="T18" s="1330"/>
      <c r="U18" s="1322"/>
      <c r="V18" s="816"/>
      <c r="W18" s="816"/>
      <c r="X18" s="816"/>
      <c r="Y18" s="802">
        <f>Y16+Y17</f>
        <v>42221463.859999999</v>
      </c>
      <c r="Z18" s="1331"/>
      <c r="AA18" s="816">
        <f t="shared" si="0"/>
        <v>50758355.048600003</v>
      </c>
    </row>
    <row r="19" spans="1:27">
      <c r="A19" s="798">
        <v>44717</v>
      </c>
      <c r="B19" s="620"/>
      <c r="C19" s="797">
        <v>910</v>
      </c>
      <c r="D19" s="620" t="s">
        <v>2567</v>
      </c>
      <c r="E19" s="610">
        <v>400000</v>
      </c>
      <c r="F19" s="610">
        <v>111.803</v>
      </c>
      <c r="G19" s="610">
        <f t="shared" si="1"/>
        <v>44721200</v>
      </c>
      <c r="H19" s="798">
        <v>44747</v>
      </c>
      <c r="I19" s="1312">
        <v>44834</v>
      </c>
      <c r="J19" s="610"/>
      <c r="K19" s="610"/>
      <c r="L19" s="610"/>
      <c r="M19" s="610"/>
      <c r="N19" s="610"/>
      <c r="O19" s="610"/>
      <c r="P19" s="610">
        <f>E19</f>
        <v>400000</v>
      </c>
      <c r="Q19" s="610">
        <f>P19*F19</f>
        <v>44721200</v>
      </c>
      <c r="R19" s="610"/>
      <c r="S19" s="610"/>
      <c r="T19" s="1321">
        <v>11626807.310000001</v>
      </c>
      <c r="U19" s="1323">
        <v>25050000</v>
      </c>
      <c r="V19" s="610"/>
      <c r="W19" s="610"/>
      <c r="X19" s="610"/>
      <c r="Y19" s="610">
        <v>23321200</v>
      </c>
      <c r="Z19" s="1326">
        <v>1310915.78</v>
      </c>
      <c r="AA19" s="610">
        <f t="shared" si="0"/>
        <v>-16587723.090000002</v>
      </c>
    </row>
    <row r="20" spans="1:27">
      <c r="A20" s="795">
        <v>44717</v>
      </c>
      <c r="B20" s="619"/>
      <c r="C20" s="794">
        <v>910</v>
      </c>
      <c r="D20" s="619" t="s">
        <v>2562</v>
      </c>
      <c r="E20" s="608">
        <v>280000</v>
      </c>
      <c r="F20" s="608">
        <v>111.803</v>
      </c>
      <c r="G20" s="608">
        <f t="shared" si="1"/>
        <v>31304840</v>
      </c>
      <c r="H20" s="795">
        <v>44747</v>
      </c>
      <c r="I20" s="1307"/>
      <c r="J20" s="608">
        <f>E20</f>
        <v>280000</v>
      </c>
      <c r="K20" s="608">
        <f>J20*F20</f>
        <v>31304840</v>
      </c>
      <c r="L20" s="608"/>
      <c r="M20" s="608"/>
      <c r="N20" s="608"/>
      <c r="O20" s="608"/>
      <c r="P20" s="608"/>
      <c r="Q20" s="608"/>
      <c r="R20" s="608"/>
      <c r="S20" s="608"/>
      <c r="T20" s="1321"/>
      <c r="U20" s="1324"/>
      <c r="V20" s="608"/>
      <c r="W20" s="608"/>
      <c r="X20" s="608"/>
      <c r="Y20" s="608">
        <v>16324840</v>
      </c>
      <c r="Z20" s="1327"/>
      <c r="AA20" s="608">
        <f t="shared" si="0"/>
        <v>14980000</v>
      </c>
    </row>
    <row r="21" spans="1:27">
      <c r="A21" s="798">
        <v>44717</v>
      </c>
      <c r="B21" s="620"/>
      <c r="C21" s="797">
        <v>910</v>
      </c>
      <c r="D21" s="620" t="s">
        <v>2565</v>
      </c>
      <c r="E21" s="610">
        <v>225000</v>
      </c>
      <c r="F21" s="610">
        <v>111.803</v>
      </c>
      <c r="G21" s="610">
        <f t="shared" si="1"/>
        <v>25155675</v>
      </c>
      <c r="H21" s="798">
        <v>44747</v>
      </c>
      <c r="I21" s="1307"/>
      <c r="J21" s="610">
        <f>E21</f>
        <v>225000</v>
      </c>
      <c r="K21" s="610">
        <f>J21*F21</f>
        <v>25155675</v>
      </c>
      <c r="L21" s="610"/>
      <c r="M21" s="610"/>
      <c r="N21" s="610"/>
      <c r="O21" s="610"/>
      <c r="P21" s="610"/>
      <c r="Q21" s="610"/>
      <c r="R21" s="610"/>
      <c r="S21" s="610"/>
      <c r="T21" s="1321"/>
      <c r="U21" s="1324"/>
      <c r="V21" s="610"/>
      <c r="W21" s="610"/>
      <c r="X21" s="610"/>
      <c r="Y21" s="610">
        <v>13118175</v>
      </c>
      <c r="Z21" s="1327"/>
      <c r="AA21" s="610">
        <f t="shared" si="0"/>
        <v>12037500</v>
      </c>
    </row>
    <row r="22" spans="1:27">
      <c r="A22" s="795">
        <v>44717</v>
      </c>
      <c r="B22" s="619"/>
      <c r="C22" s="794">
        <v>910</v>
      </c>
      <c r="D22" s="619" t="s">
        <v>2374</v>
      </c>
      <c r="E22" s="608">
        <v>89316.46</v>
      </c>
      <c r="F22" s="608">
        <v>111.803</v>
      </c>
      <c r="G22" s="608">
        <f t="shared" si="1"/>
        <v>9985848.1773800012</v>
      </c>
      <c r="H22" s="795">
        <v>44747</v>
      </c>
      <c r="I22" s="1307"/>
      <c r="J22" s="608">
        <f>E22</f>
        <v>89316.46</v>
      </c>
      <c r="K22" s="608">
        <f>J22*F22</f>
        <v>9985848.1773800012</v>
      </c>
      <c r="L22" s="608"/>
      <c r="M22" s="608"/>
      <c r="N22" s="608"/>
      <c r="O22" s="608"/>
      <c r="P22" s="608"/>
      <c r="Q22" s="608"/>
      <c r="R22" s="608"/>
      <c r="S22" s="608"/>
      <c r="T22" s="1321"/>
      <c r="U22" s="1324"/>
      <c r="V22" s="608"/>
      <c r="W22" s="608"/>
      <c r="X22" s="608"/>
      <c r="Y22" s="608">
        <v>5207417.57</v>
      </c>
      <c r="Z22" s="1327"/>
      <c r="AA22" s="608">
        <f t="shared" si="0"/>
        <v>4778430.6073800009</v>
      </c>
    </row>
    <row r="23" spans="1:27" ht="13.8">
      <c r="A23" s="815" t="s">
        <v>2576</v>
      </c>
      <c r="B23" s="800"/>
      <c r="C23" s="801"/>
      <c r="D23" s="800"/>
      <c r="E23" s="802">
        <f>E19+E20+E21+E22</f>
        <v>994316.46</v>
      </c>
      <c r="F23" s="802">
        <f>F22</f>
        <v>111.803</v>
      </c>
      <c r="G23" s="802">
        <f>G19+G20+G21+G22</f>
        <v>111167563.17738</v>
      </c>
      <c r="H23" s="800"/>
      <c r="I23" s="1307"/>
      <c r="J23" s="802">
        <f>J20+J21+J22</f>
        <v>594316.46</v>
      </c>
      <c r="K23" s="802">
        <f>K20+K21+K22</f>
        <v>66446363.177380003</v>
      </c>
      <c r="L23" s="816"/>
      <c r="M23" s="816"/>
      <c r="N23" s="816"/>
      <c r="O23" s="816"/>
      <c r="P23" s="802">
        <f>P19</f>
        <v>400000</v>
      </c>
      <c r="Q23" s="802">
        <f>Q19</f>
        <v>44721200</v>
      </c>
      <c r="R23" s="816"/>
      <c r="S23" s="816"/>
      <c r="T23" s="1321"/>
      <c r="U23" s="1324"/>
      <c r="V23" s="816"/>
      <c r="W23" s="816"/>
      <c r="X23" s="816"/>
      <c r="Y23" s="802">
        <f>Y19+Y20+Y21+Y22</f>
        <v>57971632.57</v>
      </c>
      <c r="Z23" s="1327"/>
      <c r="AA23" s="816">
        <f t="shared" si="0"/>
        <v>53195930.607379995</v>
      </c>
    </row>
    <row r="24" spans="1:27">
      <c r="A24" s="795">
        <v>44777</v>
      </c>
      <c r="B24" s="619"/>
      <c r="C24" s="794">
        <v>918</v>
      </c>
      <c r="D24" s="619" t="s">
        <v>2374</v>
      </c>
      <c r="E24" s="608">
        <v>9326.64</v>
      </c>
      <c r="F24" s="608">
        <v>100.17</v>
      </c>
      <c r="G24" s="608">
        <f t="shared" si="1"/>
        <v>934249.52879999997</v>
      </c>
      <c r="H24" s="795">
        <v>44808</v>
      </c>
      <c r="I24" s="1307"/>
      <c r="J24" s="608">
        <f>E24</f>
        <v>9326.64</v>
      </c>
      <c r="K24" s="608">
        <f>J24*F24</f>
        <v>934249.52879999997</v>
      </c>
      <c r="L24" s="608"/>
      <c r="M24" s="608"/>
      <c r="N24" s="608"/>
      <c r="O24" s="608"/>
      <c r="P24" s="608"/>
      <c r="Q24" s="608"/>
      <c r="R24" s="608"/>
      <c r="S24" s="608"/>
      <c r="T24" s="1321"/>
      <c r="U24" s="1324"/>
      <c r="V24" s="608"/>
      <c r="W24" s="608"/>
      <c r="X24" s="608"/>
      <c r="Y24" s="608">
        <v>435274.29</v>
      </c>
      <c r="Z24" s="1327"/>
      <c r="AA24" s="608">
        <f t="shared" si="0"/>
        <v>498975.23879999999</v>
      </c>
    </row>
    <row r="25" spans="1:27">
      <c r="A25" s="798">
        <v>44777</v>
      </c>
      <c r="B25" s="620"/>
      <c r="C25" s="797">
        <v>918</v>
      </c>
      <c r="D25" s="620" t="s">
        <v>2577</v>
      </c>
      <c r="E25" s="610">
        <v>60000</v>
      </c>
      <c r="F25" s="610">
        <v>100.17</v>
      </c>
      <c r="G25" s="610">
        <f t="shared" si="1"/>
        <v>6010200</v>
      </c>
      <c r="H25" s="798">
        <v>44808</v>
      </c>
      <c r="I25" s="1307"/>
      <c r="J25" s="610"/>
      <c r="K25" s="610"/>
      <c r="L25" s="610"/>
      <c r="M25" s="610"/>
      <c r="N25" s="610"/>
      <c r="O25" s="610"/>
      <c r="P25" s="610">
        <f>E25</f>
        <v>60000</v>
      </c>
      <c r="Q25" s="610">
        <f>P25*F25</f>
        <v>6010200</v>
      </c>
      <c r="R25" s="610"/>
      <c r="S25" s="610"/>
      <c r="T25" s="1321"/>
      <c r="U25" s="1324"/>
      <c r="V25" s="610"/>
      <c r="W25" s="610"/>
      <c r="X25" s="610"/>
      <c r="Y25" s="610">
        <v>2800200</v>
      </c>
      <c r="Z25" s="1327"/>
      <c r="AA25" s="610">
        <f t="shared" si="0"/>
        <v>3210000</v>
      </c>
    </row>
    <row r="26" spans="1:27">
      <c r="A26" s="795">
        <v>44777</v>
      </c>
      <c r="B26" s="619"/>
      <c r="C26" s="794">
        <v>918</v>
      </c>
      <c r="D26" s="619" t="s">
        <v>2562</v>
      </c>
      <c r="E26" s="608">
        <v>160000</v>
      </c>
      <c r="F26" s="608">
        <v>100.17</v>
      </c>
      <c r="G26" s="608">
        <f t="shared" si="1"/>
        <v>16027200</v>
      </c>
      <c r="H26" s="795">
        <v>44808</v>
      </c>
      <c r="I26" s="1307"/>
      <c r="J26" s="608">
        <f>E26</f>
        <v>160000</v>
      </c>
      <c r="K26" s="608">
        <f>J26*F26</f>
        <v>16027200</v>
      </c>
      <c r="L26" s="608"/>
      <c r="M26" s="608"/>
      <c r="N26" s="608"/>
      <c r="O26" s="608"/>
      <c r="P26" s="608"/>
      <c r="Q26" s="608"/>
      <c r="R26" s="608"/>
      <c r="S26" s="608"/>
      <c r="T26" s="1321"/>
      <c r="U26" s="1324"/>
      <c r="V26" s="608"/>
      <c r="W26" s="608"/>
      <c r="X26" s="608"/>
      <c r="Y26" s="608">
        <v>7467200</v>
      </c>
      <c r="Z26" s="1327"/>
      <c r="AA26" s="608">
        <f t="shared" si="0"/>
        <v>8560000</v>
      </c>
    </row>
    <row r="27" spans="1:27">
      <c r="A27" s="798">
        <v>44777</v>
      </c>
      <c r="B27" s="620"/>
      <c r="C27" s="797">
        <v>918</v>
      </c>
      <c r="D27" s="620" t="s">
        <v>2565</v>
      </c>
      <c r="E27" s="610">
        <v>200000</v>
      </c>
      <c r="F27" s="610">
        <v>100.17</v>
      </c>
      <c r="G27" s="610">
        <f t="shared" si="1"/>
        <v>20034000</v>
      </c>
      <c r="H27" s="798">
        <v>44808</v>
      </c>
      <c r="I27" s="1307"/>
      <c r="J27" s="610">
        <f>E27</f>
        <v>200000</v>
      </c>
      <c r="K27" s="610">
        <f>J27*F27</f>
        <v>20034000</v>
      </c>
      <c r="L27" s="610"/>
      <c r="M27" s="610"/>
      <c r="N27" s="610"/>
      <c r="O27" s="610"/>
      <c r="P27" s="610"/>
      <c r="Q27" s="610"/>
      <c r="R27" s="610"/>
      <c r="S27" s="610"/>
      <c r="T27" s="1321"/>
      <c r="U27" s="1324"/>
      <c r="V27" s="610"/>
      <c r="W27" s="610"/>
      <c r="X27" s="610"/>
      <c r="Y27" s="610">
        <v>9334000</v>
      </c>
      <c r="Z27" s="1327"/>
      <c r="AA27" s="610">
        <f t="shared" si="0"/>
        <v>10700000</v>
      </c>
    </row>
    <row r="28" spans="1:27">
      <c r="A28" s="795">
        <v>44777</v>
      </c>
      <c r="B28" s="619"/>
      <c r="C28" s="794">
        <v>918</v>
      </c>
      <c r="D28" s="619" t="s">
        <v>2567</v>
      </c>
      <c r="E28" s="608">
        <v>520000</v>
      </c>
      <c r="F28" s="608">
        <v>100.17</v>
      </c>
      <c r="G28" s="608">
        <f t="shared" si="1"/>
        <v>52088400</v>
      </c>
      <c r="H28" s="795">
        <v>44808</v>
      </c>
      <c r="I28" s="1307"/>
      <c r="J28" s="608"/>
      <c r="K28" s="608"/>
      <c r="L28" s="608"/>
      <c r="M28" s="608"/>
      <c r="N28" s="608"/>
      <c r="O28" s="608"/>
      <c r="P28" s="608">
        <f>E28</f>
        <v>520000</v>
      </c>
      <c r="Q28" s="608">
        <f>P28*F28</f>
        <v>52088400</v>
      </c>
      <c r="R28" s="608"/>
      <c r="S28" s="608"/>
      <c r="T28" s="1321"/>
      <c r="U28" s="1324"/>
      <c r="V28" s="608"/>
      <c r="W28" s="608"/>
      <c r="X28" s="608"/>
      <c r="Y28" s="608">
        <v>24268400</v>
      </c>
      <c r="Z28" s="1327"/>
      <c r="AA28" s="608">
        <f t="shared" si="0"/>
        <v>27820000</v>
      </c>
    </row>
    <row r="29" spans="1:27" ht="13.8">
      <c r="A29" s="815" t="s">
        <v>2579</v>
      </c>
      <c r="B29" s="800"/>
      <c r="C29" s="801"/>
      <c r="D29" s="800"/>
      <c r="E29" s="802">
        <f>E24+E25+E26+E27+E28</f>
        <v>949326.64</v>
      </c>
      <c r="F29" s="802">
        <f>F27</f>
        <v>100.17</v>
      </c>
      <c r="G29" s="802">
        <f>G24+G25+G26+G27+G28</f>
        <v>95094049.528799996</v>
      </c>
      <c r="H29" s="800"/>
      <c r="I29" s="1308"/>
      <c r="J29" s="802">
        <f>J24+J26+J27</f>
        <v>369326.64</v>
      </c>
      <c r="K29" s="802">
        <f>K24+K26+K27</f>
        <v>36995449.528799996</v>
      </c>
      <c r="L29" s="816"/>
      <c r="M29" s="816"/>
      <c r="N29" s="816"/>
      <c r="O29" s="816"/>
      <c r="P29" s="802">
        <f>P25+P28</f>
        <v>580000</v>
      </c>
      <c r="Q29" s="802">
        <f>Q25+Q28</f>
        <v>58098600</v>
      </c>
      <c r="R29" s="816"/>
      <c r="S29" s="816"/>
      <c r="T29" s="1322"/>
      <c r="U29" s="1325"/>
      <c r="V29" s="816"/>
      <c r="W29" s="816"/>
      <c r="X29" s="816"/>
      <c r="Y29" s="802">
        <f>Y24+Y25+Y26+Y27+Y28</f>
        <v>44305074.289999999</v>
      </c>
      <c r="Z29" s="1328"/>
      <c r="AA29" s="816">
        <f t="shared" si="0"/>
        <v>50788975.238799997</v>
      </c>
    </row>
    <row r="30" spans="1:27">
      <c r="A30" s="795">
        <v>44810</v>
      </c>
      <c r="B30" s="619"/>
      <c r="C30" s="794">
        <v>923</v>
      </c>
      <c r="D30" s="619" t="s">
        <v>673</v>
      </c>
      <c r="E30" s="608">
        <v>900346.5</v>
      </c>
      <c r="F30" s="608">
        <v>97.62</v>
      </c>
      <c r="G30" s="608">
        <f t="shared" si="1"/>
        <v>87891825.329999998</v>
      </c>
      <c r="H30" s="795">
        <v>44840</v>
      </c>
      <c r="I30" s="1309">
        <v>44925</v>
      </c>
      <c r="J30" s="608"/>
      <c r="K30" s="608"/>
      <c r="L30" s="608"/>
      <c r="M30" s="608"/>
      <c r="N30" s="608"/>
      <c r="O30" s="608"/>
      <c r="P30" s="608"/>
      <c r="Q30" s="608"/>
      <c r="R30" s="608">
        <f>E30</f>
        <v>900346.5</v>
      </c>
      <c r="S30" s="608">
        <f>R30*F30</f>
        <v>87891825.329999998</v>
      </c>
      <c r="T30" s="1329">
        <v>14316779.869999999</v>
      </c>
      <c r="U30" s="1332">
        <v>14875000</v>
      </c>
      <c r="V30" s="608"/>
      <c r="W30" s="608"/>
      <c r="X30" s="608"/>
      <c r="Y30" s="608">
        <v>39723287.579999998</v>
      </c>
      <c r="Z30" s="1329">
        <v>2257205.29</v>
      </c>
      <c r="AA30" s="608">
        <f t="shared" si="0"/>
        <v>16719552.589999996</v>
      </c>
    </row>
    <row r="31" spans="1:27" ht="13.8">
      <c r="A31" s="815" t="s">
        <v>2581</v>
      </c>
      <c r="B31" s="800"/>
      <c r="C31" s="801"/>
      <c r="D31" s="800"/>
      <c r="E31" s="802">
        <f>E30</f>
        <v>900346.5</v>
      </c>
      <c r="F31" s="802">
        <f>F30</f>
        <v>97.62</v>
      </c>
      <c r="G31" s="802">
        <f>G30</f>
        <v>87891825.329999998</v>
      </c>
      <c r="H31" s="800"/>
      <c r="I31" s="1313"/>
      <c r="J31" s="802"/>
      <c r="K31" s="802"/>
      <c r="L31" s="816"/>
      <c r="M31" s="816"/>
      <c r="N31" s="816"/>
      <c r="O31" s="816"/>
      <c r="P31" s="816"/>
      <c r="Q31" s="816"/>
      <c r="R31" s="802">
        <f>R30</f>
        <v>900346.5</v>
      </c>
      <c r="S31" s="802">
        <f>S30</f>
        <v>87891825.329999998</v>
      </c>
      <c r="T31" s="1330"/>
      <c r="U31" s="1321"/>
      <c r="V31" s="816"/>
      <c r="W31" s="816"/>
      <c r="X31" s="816"/>
      <c r="Y31" s="802">
        <f>Y30</f>
        <v>39723287.579999998</v>
      </c>
      <c r="Z31" s="1330"/>
      <c r="AA31" s="816">
        <f t="shared" si="0"/>
        <v>48168537.75</v>
      </c>
    </row>
    <row r="32" spans="1:27">
      <c r="A32" s="795">
        <v>44849</v>
      </c>
      <c r="B32" s="619"/>
      <c r="C32" s="794">
        <v>928</v>
      </c>
      <c r="D32" s="619" t="s">
        <v>2567</v>
      </c>
      <c r="E32" s="608">
        <v>590000</v>
      </c>
      <c r="F32" s="608">
        <v>88.552000000000007</v>
      </c>
      <c r="G32" s="608">
        <f t="shared" si="1"/>
        <v>52245680.000000007</v>
      </c>
      <c r="H32" s="795">
        <v>44879</v>
      </c>
      <c r="I32" s="1313"/>
      <c r="J32" s="608"/>
      <c r="K32" s="608"/>
      <c r="L32" s="608"/>
      <c r="M32" s="608"/>
      <c r="N32" s="608"/>
      <c r="O32" s="608"/>
      <c r="P32" s="608">
        <f>E32</f>
        <v>590000</v>
      </c>
      <c r="Q32" s="608">
        <f>P32*F32</f>
        <v>52245680.000000007</v>
      </c>
      <c r="R32" s="608"/>
      <c r="S32" s="608"/>
      <c r="T32" s="1330"/>
      <c r="U32" s="1321"/>
      <c r="V32" s="608"/>
      <c r="W32" s="608"/>
      <c r="X32" s="608"/>
      <c r="Y32" s="608">
        <v>20680680</v>
      </c>
      <c r="Z32" s="1330"/>
      <c r="AA32" s="608">
        <f t="shared" si="0"/>
        <v>31565000.000000007</v>
      </c>
    </row>
    <row r="33" spans="1:27">
      <c r="A33" s="798">
        <v>44849</v>
      </c>
      <c r="B33" s="620"/>
      <c r="C33" s="797">
        <v>928</v>
      </c>
      <c r="D33" s="620" t="s">
        <v>2565</v>
      </c>
      <c r="E33" s="610">
        <v>230000</v>
      </c>
      <c r="F33" s="610">
        <v>88.552000000000007</v>
      </c>
      <c r="G33" s="610">
        <f t="shared" si="1"/>
        <v>20366960</v>
      </c>
      <c r="H33" s="798">
        <v>44879</v>
      </c>
      <c r="I33" s="1313"/>
      <c r="J33" s="610">
        <f>E33</f>
        <v>230000</v>
      </c>
      <c r="K33" s="610">
        <f>J33*F33</f>
        <v>20366960</v>
      </c>
      <c r="L33" s="610"/>
      <c r="M33" s="610"/>
      <c r="N33" s="610"/>
      <c r="O33" s="610"/>
      <c r="P33" s="610"/>
      <c r="Q33" s="610"/>
      <c r="R33" s="610"/>
      <c r="S33" s="610"/>
      <c r="T33" s="1330"/>
      <c r="U33" s="1321"/>
      <c r="V33" s="610"/>
      <c r="W33" s="610"/>
      <c r="X33" s="610"/>
      <c r="Y33" s="610">
        <v>8061960</v>
      </c>
      <c r="Z33" s="1330"/>
      <c r="AA33" s="610">
        <f t="shared" si="0"/>
        <v>12305000</v>
      </c>
    </row>
    <row r="34" spans="1:27">
      <c r="A34" s="795">
        <v>44849</v>
      </c>
      <c r="B34" s="619"/>
      <c r="C34" s="794">
        <v>928</v>
      </c>
      <c r="D34" s="619" t="s">
        <v>2374</v>
      </c>
      <c r="E34" s="608">
        <v>78058.990000000005</v>
      </c>
      <c r="F34" s="608">
        <v>88.552000000000007</v>
      </c>
      <c r="G34" s="608">
        <f t="shared" si="1"/>
        <v>6912279.6824800009</v>
      </c>
      <c r="H34" s="795">
        <v>44879</v>
      </c>
      <c r="I34" s="1313"/>
      <c r="J34" s="608">
        <f>E34</f>
        <v>78058.990000000005</v>
      </c>
      <c r="K34" s="608">
        <f>J34*F34</f>
        <v>6912279.6824800009</v>
      </c>
      <c r="L34" s="608"/>
      <c r="M34" s="608"/>
      <c r="N34" s="608"/>
      <c r="O34" s="608"/>
      <c r="P34" s="608"/>
      <c r="Q34" s="608"/>
      <c r="R34" s="608"/>
      <c r="S34" s="608"/>
      <c r="T34" s="1330"/>
      <c r="U34" s="1321"/>
      <c r="V34" s="608"/>
      <c r="W34" s="608"/>
      <c r="X34" s="608"/>
      <c r="Y34" s="608">
        <v>2736123.72</v>
      </c>
      <c r="Z34" s="1330"/>
      <c r="AA34" s="608">
        <f t="shared" si="0"/>
        <v>4176155.9624800007</v>
      </c>
    </row>
    <row r="35" spans="1:27" ht="13.8">
      <c r="A35" s="815" t="s">
        <v>2583</v>
      </c>
      <c r="B35" s="800"/>
      <c r="C35" s="801"/>
      <c r="D35" s="800"/>
      <c r="E35" s="802">
        <f>E32+E33+E34</f>
        <v>898058.99</v>
      </c>
      <c r="F35" s="802">
        <f>F34</f>
        <v>88.552000000000007</v>
      </c>
      <c r="G35" s="802">
        <f>G32+G33+G34</f>
        <v>79524919.682480007</v>
      </c>
      <c r="H35" s="800"/>
      <c r="I35" s="1313"/>
      <c r="J35" s="802">
        <f>J33+J34</f>
        <v>308058.99</v>
      </c>
      <c r="K35" s="802">
        <f>K33+K34</f>
        <v>27279239.68248</v>
      </c>
      <c r="L35" s="816"/>
      <c r="M35" s="816"/>
      <c r="N35" s="816"/>
      <c r="O35" s="816"/>
      <c r="P35" s="802">
        <f>P32</f>
        <v>590000</v>
      </c>
      <c r="Q35" s="802">
        <f>Q32</f>
        <v>52245680.000000007</v>
      </c>
      <c r="R35" s="816"/>
      <c r="S35" s="816"/>
      <c r="T35" s="1330"/>
      <c r="U35" s="1321"/>
      <c r="V35" s="816"/>
      <c r="W35" s="816"/>
      <c r="X35" s="816"/>
      <c r="Y35" s="802">
        <f>Y32+Y33+Y34</f>
        <v>31478763.719999999</v>
      </c>
      <c r="Z35" s="1330"/>
      <c r="AA35" s="816">
        <f t="shared" si="0"/>
        <v>48046155.962480009</v>
      </c>
    </row>
    <row r="36" spans="1:27">
      <c r="A36" s="795">
        <v>44882</v>
      </c>
      <c r="B36" s="619"/>
      <c r="C36" s="794">
        <v>932</v>
      </c>
      <c r="D36" s="619" t="s">
        <v>2567</v>
      </c>
      <c r="E36" s="608">
        <v>209000</v>
      </c>
      <c r="F36" s="608">
        <v>74.346000000000004</v>
      </c>
      <c r="G36" s="608">
        <f t="shared" si="1"/>
        <v>15538314</v>
      </c>
      <c r="H36" s="795">
        <v>44911</v>
      </c>
      <c r="I36" s="1313"/>
      <c r="J36" s="608"/>
      <c r="K36" s="608"/>
      <c r="L36" s="608"/>
      <c r="M36" s="608"/>
      <c r="N36" s="608"/>
      <c r="O36" s="608"/>
      <c r="P36" s="608">
        <f>E36</f>
        <v>209000</v>
      </c>
      <c r="Q36" s="608">
        <f>P36*F36</f>
        <v>15538314</v>
      </c>
      <c r="R36" s="608"/>
      <c r="S36" s="608"/>
      <c r="T36" s="1330"/>
      <c r="U36" s="1321"/>
      <c r="V36" s="608"/>
      <c r="W36" s="608"/>
      <c r="X36" s="608"/>
      <c r="Y36" s="608">
        <v>4356814</v>
      </c>
      <c r="Z36" s="1330"/>
      <c r="AA36" s="608">
        <f t="shared" si="0"/>
        <v>11181500</v>
      </c>
    </row>
    <row r="37" spans="1:27">
      <c r="A37" s="798">
        <v>44882</v>
      </c>
      <c r="B37" s="620"/>
      <c r="C37" s="797">
        <v>932</v>
      </c>
      <c r="D37" s="620" t="s">
        <v>2566</v>
      </c>
      <c r="E37" s="610">
        <v>206000</v>
      </c>
      <c r="F37" s="610">
        <v>74.346000000000004</v>
      </c>
      <c r="G37" s="610">
        <f t="shared" si="1"/>
        <v>15315276</v>
      </c>
      <c r="H37" s="798">
        <v>44911</v>
      </c>
      <c r="I37" s="1313"/>
      <c r="J37" s="610">
        <f>E37</f>
        <v>206000</v>
      </c>
      <c r="K37" s="610">
        <f>J37*F37</f>
        <v>15315276</v>
      </c>
      <c r="L37" s="610"/>
      <c r="M37" s="610"/>
      <c r="N37" s="610"/>
      <c r="O37" s="610"/>
      <c r="P37" s="610"/>
      <c r="Q37" s="610"/>
      <c r="R37" s="610"/>
      <c r="S37" s="610"/>
      <c r="T37" s="1330"/>
      <c r="U37" s="1321"/>
      <c r="V37" s="610"/>
      <c r="W37" s="610"/>
      <c r="X37" s="610"/>
      <c r="Y37" s="610">
        <v>4294276</v>
      </c>
      <c r="Z37" s="1330"/>
      <c r="AA37" s="610">
        <f t="shared" si="0"/>
        <v>11021000</v>
      </c>
    </row>
    <row r="38" spans="1:27">
      <c r="A38" s="795">
        <v>44882</v>
      </c>
      <c r="B38" s="619"/>
      <c r="C38" s="794">
        <v>932</v>
      </c>
      <c r="D38" s="619" t="s">
        <v>2562</v>
      </c>
      <c r="E38" s="608">
        <v>190000</v>
      </c>
      <c r="F38" s="608">
        <v>74.346000000000004</v>
      </c>
      <c r="G38" s="608">
        <f t="shared" si="1"/>
        <v>14125740</v>
      </c>
      <c r="H38" s="795">
        <v>44911</v>
      </c>
      <c r="I38" s="1313"/>
      <c r="J38" s="608">
        <f>E38</f>
        <v>190000</v>
      </c>
      <c r="K38" s="608">
        <f>J38*F38</f>
        <v>14125740</v>
      </c>
      <c r="L38" s="608"/>
      <c r="M38" s="608"/>
      <c r="N38" s="608"/>
      <c r="O38" s="608"/>
      <c r="P38" s="608"/>
      <c r="Q38" s="608"/>
      <c r="R38" s="608"/>
      <c r="S38" s="608"/>
      <c r="T38" s="1330"/>
      <c r="U38" s="1321"/>
      <c r="V38" s="608"/>
      <c r="W38" s="608"/>
      <c r="X38" s="608"/>
      <c r="Y38" s="608">
        <v>3960740</v>
      </c>
      <c r="Z38" s="1330"/>
      <c r="AA38" s="608">
        <f t="shared" si="0"/>
        <v>10165000</v>
      </c>
    </row>
    <row r="39" spans="1:27">
      <c r="A39" s="798">
        <v>44882</v>
      </c>
      <c r="B39" s="620"/>
      <c r="C39" s="797">
        <v>932</v>
      </c>
      <c r="D39" s="620" t="s">
        <v>2586</v>
      </c>
      <c r="E39" s="610">
        <v>138000</v>
      </c>
      <c r="F39" s="610">
        <v>74.346000000000004</v>
      </c>
      <c r="G39" s="610">
        <f t="shared" si="1"/>
        <v>10259748</v>
      </c>
      <c r="H39" s="798">
        <v>44911</v>
      </c>
      <c r="I39" s="1313"/>
      <c r="J39" s="610">
        <f>E39</f>
        <v>138000</v>
      </c>
      <c r="K39" s="610">
        <f>J39*F39</f>
        <v>10259748</v>
      </c>
      <c r="L39" s="610"/>
      <c r="M39" s="610"/>
      <c r="N39" s="610"/>
      <c r="O39" s="610"/>
      <c r="P39" s="610"/>
      <c r="Q39" s="610"/>
      <c r="R39" s="610"/>
      <c r="S39" s="610"/>
      <c r="T39" s="1330"/>
      <c r="U39" s="1321"/>
      <c r="V39" s="610"/>
      <c r="W39" s="610"/>
      <c r="X39" s="610"/>
      <c r="Y39" s="610">
        <v>2876748</v>
      </c>
      <c r="Z39" s="1330"/>
      <c r="AA39" s="610">
        <f t="shared" si="0"/>
        <v>7383000</v>
      </c>
    </row>
    <row r="40" spans="1:27">
      <c r="A40" s="795">
        <v>44882</v>
      </c>
      <c r="B40" s="619"/>
      <c r="C40" s="794">
        <v>932</v>
      </c>
      <c r="D40" s="619" t="s">
        <v>2374</v>
      </c>
      <c r="E40" s="608">
        <v>106000</v>
      </c>
      <c r="F40" s="608">
        <v>74.346000000000004</v>
      </c>
      <c r="G40" s="608">
        <f t="shared" si="1"/>
        <v>7880676</v>
      </c>
      <c r="H40" s="795">
        <v>44911</v>
      </c>
      <c r="I40" s="1313"/>
      <c r="J40" s="608">
        <f>E40</f>
        <v>106000</v>
      </c>
      <c r="K40" s="608">
        <f>J40*F40</f>
        <v>7880676</v>
      </c>
      <c r="L40" s="608"/>
      <c r="M40" s="608"/>
      <c r="N40" s="608"/>
      <c r="O40" s="608"/>
      <c r="P40" s="608"/>
      <c r="Q40" s="608"/>
      <c r="R40" s="608"/>
      <c r="S40" s="608"/>
      <c r="T40" s="1330"/>
      <c r="U40" s="1321"/>
      <c r="V40" s="608"/>
      <c r="W40" s="608"/>
      <c r="X40" s="608"/>
      <c r="Y40" s="608">
        <v>2209676</v>
      </c>
      <c r="Z40" s="1330"/>
      <c r="AA40" s="608">
        <f t="shared" si="0"/>
        <v>5671000</v>
      </c>
    </row>
    <row r="41" spans="1:27">
      <c r="A41" s="798">
        <v>44882</v>
      </c>
      <c r="B41" s="620"/>
      <c r="C41" s="797">
        <v>932</v>
      </c>
      <c r="D41" s="620" t="s">
        <v>2565</v>
      </c>
      <c r="E41" s="610">
        <v>50495.76</v>
      </c>
      <c r="F41" s="610">
        <v>74.346000000000004</v>
      </c>
      <c r="G41" s="610">
        <f>E41*F41</f>
        <v>3754157.7729600002</v>
      </c>
      <c r="H41" s="798">
        <v>44911</v>
      </c>
      <c r="I41" s="1313"/>
      <c r="J41" s="610">
        <f>E41</f>
        <v>50495.76</v>
      </c>
      <c r="K41" s="610">
        <f>J41*F41</f>
        <v>3754157.7729600002</v>
      </c>
      <c r="L41" s="610"/>
      <c r="M41" s="610"/>
      <c r="N41" s="610"/>
      <c r="O41" s="610"/>
      <c r="P41" s="610"/>
      <c r="Q41" s="610"/>
      <c r="R41" s="610"/>
      <c r="S41" s="610"/>
      <c r="T41" s="1330"/>
      <c r="U41" s="1321"/>
      <c r="V41" s="610"/>
      <c r="W41" s="610"/>
      <c r="X41" s="610"/>
      <c r="Y41" s="610">
        <v>1052634.6100000001</v>
      </c>
      <c r="Z41" s="1330"/>
      <c r="AA41" s="610">
        <f t="shared" si="0"/>
        <v>2701523.1629600003</v>
      </c>
    </row>
    <row r="42" spans="1:27" ht="13.8">
      <c r="A42" s="815" t="s">
        <v>2587</v>
      </c>
      <c r="B42" s="800"/>
      <c r="C42" s="801"/>
      <c r="D42" s="800"/>
      <c r="E42" s="802">
        <f>E36+E37+E38+E39+E40+E41</f>
        <v>899495.76</v>
      </c>
      <c r="F42" s="802">
        <f>F41</f>
        <v>74.346000000000004</v>
      </c>
      <c r="G42" s="802">
        <f>G36+G37+G38+G39+G40+G41</f>
        <v>66873911.77296</v>
      </c>
      <c r="H42" s="800"/>
      <c r="I42" s="1314"/>
      <c r="J42" s="802">
        <f>J37+J38+J39+J40+J41</f>
        <v>690495.76</v>
      </c>
      <c r="K42" s="802">
        <f>K37+K38+K39+K40+K41</f>
        <v>51335597.77296</v>
      </c>
      <c r="L42" s="816"/>
      <c r="M42" s="816"/>
      <c r="N42" s="816"/>
      <c r="O42" s="816"/>
      <c r="P42" s="802">
        <f>P36</f>
        <v>209000</v>
      </c>
      <c r="Q42" s="802">
        <f>Q36</f>
        <v>15538314</v>
      </c>
      <c r="R42" s="816"/>
      <c r="S42" s="816"/>
      <c r="T42" s="1331"/>
      <c r="U42" s="1322"/>
      <c r="V42" s="816"/>
      <c r="W42" s="816"/>
      <c r="X42" s="816"/>
      <c r="Y42" s="802">
        <f>Y36+Y37+Y38+Y39+Y40+Y41</f>
        <v>18750888.609999999</v>
      </c>
      <c r="Z42" s="1331"/>
      <c r="AA42" s="816">
        <f t="shared" si="0"/>
        <v>48123023.16296</v>
      </c>
    </row>
    <row r="43" spans="1:27">
      <c r="A43" s="798">
        <v>44906</v>
      </c>
      <c r="B43" s="620"/>
      <c r="C43" s="797">
        <v>935</v>
      </c>
      <c r="D43" s="620" t="s">
        <v>2566</v>
      </c>
      <c r="E43" s="610">
        <v>400000</v>
      </c>
      <c r="F43" s="610">
        <v>70.28</v>
      </c>
      <c r="G43" s="610">
        <f>E43*F43</f>
        <v>28112000</v>
      </c>
      <c r="H43" s="798">
        <v>44936</v>
      </c>
      <c r="I43" s="1315">
        <v>45016</v>
      </c>
      <c r="J43" s="610">
        <f>E43</f>
        <v>400000</v>
      </c>
      <c r="K43" s="610">
        <f>J43*F43</f>
        <v>28112000</v>
      </c>
      <c r="L43" s="610"/>
      <c r="M43" s="610"/>
      <c r="N43" s="610"/>
      <c r="O43" s="610"/>
      <c r="P43" s="610"/>
      <c r="Q43" s="610"/>
      <c r="R43" s="610"/>
      <c r="S43" s="610"/>
      <c r="T43" s="817"/>
      <c r="U43" s="818"/>
      <c r="V43" s="610"/>
      <c r="W43" s="610"/>
      <c r="X43" s="610"/>
      <c r="Y43" s="610">
        <v>6712000</v>
      </c>
      <c r="Z43" s="817"/>
      <c r="AA43" s="610"/>
    </row>
    <row r="44" spans="1:27">
      <c r="A44" s="795">
        <v>44906</v>
      </c>
      <c r="B44" s="619"/>
      <c r="C44" s="794">
        <v>935</v>
      </c>
      <c r="D44" s="619" t="s">
        <v>2565</v>
      </c>
      <c r="E44" s="608">
        <v>300000</v>
      </c>
      <c r="F44" s="608">
        <v>70.28</v>
      </c>
      <c r="G44" s="608">
        <f>E44*F44</f>
        <v>21084000</v>
      </c>
      <c r="H44" s="795">
        <v>44936</v>
      </c>
      <c r="I44" s="1316"/>
      <c r="J44" s="608">
        <f>E44</f>
        <v>300000</v>
      </c>
      <c r="K44" s="608">
        <f>J44*F44</f>
        <v>21084000</v>
      </c>
      <c r="L44" s="608"/>
      <c r="M44" s="608"/>
      <c r="N44" s="608"/>
      <c r="O44" s="608"/>
      <c r="P44" s="608"/>
      <c r="Q44" s="608"/>
      <c r="R44" s="608"/>
      <c r="S44" s="608"/>
      <c r="T44" s="819"/>
      <c r="U44" s="820"/>
      <c r="V44" s="608"/>
      <c r="W44" s="608"/>
      <c r="X44" s="608"/>
      <c r="Y44" s="608">
        <v>5034000</v>
      </c>
      <c r="Z44" s="819"/>
      <c r="AA44" s="608"/>
    </row>
    <row r="45" spans="1:27">
      <c r="A45" s="798">
        <v>44906</v>
      </c>
      <c r="B45" s="620"/>
      <c r="C45" s="797">
        <v>935</v>
      </c>
      <c r="D45" s="620" t="s">
        <v>2562</v>
      </c>
      <c r="E45" s="610">
        <v>254684.34</v>
      </c>
      <c r="F45" s="610">
        <v>70.28</v>
      </c>
      <c r="G45" s="610">
        <f>E45*F45</f>
        <v>17899215.415199999</v>
      </c>
      <c r="H45" s="798">
        <v>44936</v>
      </c>
      <c r="I45" s="1316"/>
      <c r="J45" s="610">
        <f>E45</f>
        <v>254684.34</v>
      </c>
      <c r="K45" s="610">
        <f>J45*F45</f>
        <v>17899215.415199999</v>
      </c>
      <c r="L45" s="610"/>
      <c r="M45" s="610"/>
      <c r="N45" s="610"/>
      <c r="O45" s="610"/>
      <c r="P45" s="610"/>
      <c r="Q45" s="610"/>
      <c r="R45" s="610"/>
      <c r="S45" s="610"/>
      <c r="T45" s="821"/>
      <c r="U45" s="822"/>
      <c r="V45" s="610"/>
      <c r="W45" s="610"/>
      <c r="X45" s="610"/>
      <c r="Y45" s="610">
        <v>4273603.2300000004</v>
      </c>
      <c r="Z45" s="819"/>
      <c r="AA45" s="610"/>
    </row>
    <row r="46" spans="1:27" ht="13.8">
      <c r="A46" s="815" t="s">
        <v>2590</v>
      </c>
      <c r="B46" s="800"/>
      <c r="C46" s="801"/>
      <c r="D46" s="800"/>
      <c r="E46" s="802">
        <f>E43+E44+E45</f>
        <v>954684.34</v>
      </c>
      <c r="F46" s="802">
        <f>F45</f>
        <v>70.28</v>
      </c>
      <c r="G46" s="802">
        <f>G43+G44+G45</f>
        <v>67095215.415199995</v>
      </c>
      <c r="H46" s="805"/>
      <c r="I46" s="1317"/>
      <c r="J46" s="802">
        <f>J43+J44+J45</f>
        <v>954684.34</v>
      </c>
      <c r="K46" s="802">
        <f>K43+K44+K45</f>
        <v>67095215.415199995</v>
      </c>
      <c r="L46" s="816"/>
      <c r="M46" s="816"/>
      <c r="N46" s="816"/>
      <c r="O46" s="816"/>
      <c r="P46" s="816"/>
      <c r="Q46" s="816"/>
      <c r="R46" s="816"/>
      <c r="S46" s="816"/>
      <c r="T46" s="816"/>
      <c r="U46" s="816"/>
      <c r="V46" s="816"/>
      <c r="W46" s="816"/>
      <c r="X46" s="816"/>
      <c r="Y46" s="802">
        <f>Y43+Y44+Y45</f>
        <v>16019603.23</v>
      </c>
      <c r="Z46" s="821"/>
      <c r="AA46" s="816"/>
    </row>
    <row r="47" spans="1:27">
      <c r="D47" s="620" t="s">
        <v>690</v>
      </c>
      <c r="E47" s="916">
        <v>4000000</v>
      </c>
      <c r="F47" s="610">
        <v>46.85</v>
      </c>
      <c r="G47" s="610">
        <f>E47*F47</f>
        <v>187400000</v>
      </c>
    </row>
    <row r="48" spans="1:27">
      <c r="C48" s="1320" t="s">
        <v>2430</v>
      </c>
      <c r="D48" s="1320"/>
      <c r="E48" s="841">
        <f>+E13+E15+E18+E23+E29+E31+E35+E42+E46+E47</f>
        <v>12540932.619999999</v>
      </c>
      <c r="F48" s="824"/>
      <c r="G48" s="824">
        <f>+G13+G15+G18+G23+G29+G31+G35+G42+G46+G47</f>
        <v>991020812.61723995</v>
      </c>
      <c r="H48" s="824"/>
      <c r="I48" s="824"/>
      <c r="J48" s="824"/>
      <c r="K48" s="824"/>
      <c r="L48" s="824"/>
      <c r="M48" s="824"/>
      <c r="N48" s="824"/>
      <c r="O48" s="824"/>
      <c r="P48" s="824"/>
      <c r="Q48" s="824"/>
      <c r="R48" s="824"/>
      <c r="S48" s="824"/>
      <c r="T48" s="824"/>
      <c r="U48" s="824"/>
      <c r="V48" s="824"/>
      <c r="W48" s="824"/>
      <c r="X48" s="824"/>
      <c r="Y48" s="824">
        <f t="shared" ref="Y48" si="2">+Y13+Y15+Y18+Y23+Y29+Y31+Y35+Y42+Y46</f>
        <v>346680917.46000004</v>
      </c>
      <c r="Z48" s="824"/>
      <c r="AA48" s="824"/>
    </row>
    <row r="49" spans="5:26">
      <c r="X49" s="823"/>
      <c r="Z49" s="806"/>
    </row>
    <row r="50" spans="5:26">
      <c r="G50" s="807">
        <f>+G48-G15-G31</f>
        <v>778835510.09343994</v>
      </c>
      <c r="J50" s="807"/>
      <c r="K50" s="807"/>
      <c r="X50" s="823"/>
      <c r="Z50" s="806"/>
    </row>
    <row r="51" spans="5:26">
      <c r="G51" s="807">
        <f>+G48-G50</f>
        <v>212185302.52380002</v>
      </c>
      <c r="I51" s="179">
        <v>78.909000000000006</v>
      </c>
    </row>
    <row r="52" spans="5:26">
      <c r="I52" s="179">
        <v>78.909000000000006</v>
      </c>
    </row>
    <row r="53" spans="5:26">
      <c r="I53" s="179">
        <v>78.909000000000006</v>
      </c>
    </row>
    <row r="54" spans="5:26">
      <c r="G54" s="807"/>
      <c r="I54" s="179">
        <v>78.909000000000006</v>
      </c>
    </row>
    <row r="55" spans="5:26">
      <c r="E55" s="807">
        <f>+E48-E47-E46-E31-E15</f>
        <v>5687303.9299999997</v>
      </c>
      <c r="F55" s="807">
        <f t="shared" ref="F55:G55" si="3">+F48-F47-F46-F31-F15</f>
        <v>-339.21800000000002</v>
      </c>
      <c r="G55" s="807">
        <f t="shared" si="3"/>
        <v>524340294.67823994</v>
      </c>
      <c r="I55" s="179">
        <v>78.909000000000006</v>
      </c>
    </row>
    <row r="56" spans="5:26">
      <c r="G56" s="807"/>
      <c r="I56" s="179">
        <v>124.468</v>
      </c>
    </row>
    <row r="57" spans="5:26">
      <c r="I57" s="179">
        <v>98.001999999999995</v>
      </c>
    </row>
    <row r="58" spans="5:26">
      <c r="G58" s="807"/>
      <c r="I58" s="179">
        <v>98.001999999999995</v>
      </c>
    </row>
    <row r="59" spans="5:26">
      <c r="I59" s="179">
        <v>111.803</v>
      </c>
    </row>
    <row r="60" spans="5:26">
      <c r="I60" s="179">
        <v>111.803</v>
      </c>
    </row>
    <row r="61" spans="5:26">
      <c r="G61" s="806"/>
      <c r="I61" s="179">
        <v>111.803</v>
      </c>
    </row>
    <row r="62" spans="5:26">
      <c r="G62" s="806"/>
      <c r="I62" s="179">
        <v>111.803</v>
      </c>
    </row>
    <row r="63" spans="5:26">
      <c r="G63" s="806"/>
      <c r="I63" s="179">
        <v>100.17</v>
      </c>
    </row>
    <row r="64" spans="5:26">
      <c r="I64" s="179">
        <v>100.17</v>
      </c>
    </row>
    <row r="65" spans="9:9">
      <c r="I65" s="179">
        <v>100.17</v>
      </c>
    </row>
    <row r="66" spans="9:9">
      <c r="I66" s="179">
        <v>100.17</v>
      </c>
    </row>
    <row r="67" spans="9:9">
      <c r="I67" s="179">
        <v>100.17</v>
      </c>
    </row>
    <row r="68" spans="9:9">
      <c r="I68" s="179">
        <v>97.62</v>
      </c>
    </row>
    <row r="69" spans="9:9">
      <c r="I69" s="179">
        <v>88.552000000000007</v>
      </c>
    </row>
    <row r="70" spans="9:9">
      <c r="I70" s="179">
        <v>88.552000000000007</v>
      </c>
    </row>
    <row r="71" spans="9:9">
      <c r="I71" s="179">
        <v>88.552000000000007</v>
      </c>
    </row>
    <row r="72" spans="9:9">
      <c r="I72" s="179">
        <v>74.346000000000004</v>
      </c>
    </row>
    <row r="73" spans="9:9">
      <c r="I73" s="179">
        <v>74.346000000000004</v>
      </c>
    </row>
    <row r="74" spans="9:9">
      <c r="I74" s="179">
        <v>74.346000000000004</v>
      </c>
    </row>
    <row r="75" spans="9:9">
      <c r="I75" s="179">
        <v>74.346000000000004</v>
      </c>
    </row>
    <row r="76" spans="9:9">
      <c r="I76" s="179">
        <v>74.346000000000004</v>
      </c>
    </row>
    <row r="77" spans="9:9">
      <c r="I77" s="179">
        <v>74.346000000000004</v>
      </c>
    </row>
    <row r="78" spans="9:9">
      <c r="I78" s="179">
        <v>70.28</v>
      </c>
    </row>
    <row r="79" spans="9:9">
      <c r="I79" s="179">
        <v>70.28</v>
      </c>
    </row>
    <row r="80" spans="9:9">
      <c r="I80" s="179">
        <v>70.28</v>
      </c>
    </row>
    <row r="81" spans="9:9">
      <c r="I81" s="179">
        <v>46.85</v>
      </c>
    </row>
    <row r="82" spans="9:9">
      <c r="I82" s="179">
        <f>AVERAGE(I51:I81)</f>
        <v>88.068419354838724</v>
      </c>
    </row>
  </sheetData>
  <mergeCells count="35">
    <mergeCell ref="T4:U4"/>
    <mergeCell ref="A5:A6"/>
    <mergeCell ref="B5:B6"/>
    <mergeCell ref="C5:C6"/>
    <mergeCell ref="D5:D6"/>
    <mergeCell ref="E5:E6"/>
    <mergeCell ref="F5:F6"/>
    <mergeCell ref="G5:G6"/>
    <mergeCell ref="H5:H6"/>
    <mergeCell ref="I5:I6"/>
    <mergeCell ref="I16:I18"/>
    <mergeCell ref="T16:T18"/>
    <mergeCell ref="U16:U18"/>
    <mergeCell ref="Z16:Z18"/>
    <mergeCell ref="J5:K5"/>
    <mergeCell ref="L5:M5"/>
    <mergeCell ref="N5:O5"/>
    <mergeCell ref="P5:Q5"/>
    <mergeCell ref="R5:S5"/>
    <mergeCell ref="T5:Z5"/>
    <mergeCell ref="AA5:AA6"/>
    <mergeCell ref="I8:I15"/>
    <mergeCell ref="T8:T15"/>
    <mergeCell ref="U8:U15"/>
    <mergeCell ref="Z8:Z15"/>
    <mergeCell ref="Z19:Z29"/>
    <mergeCell ref="I30:I42"/>
    <mergeCell ref="T30:T42"/>
    <mergeCell ref="U30:U42"/>
    <mergeCell ref="Z30:Z42"/>
    <mergeCell ref="I43:I46"/>
    <mergeCell ref="C48:D48"/>
    <mergeCell ref="I19:I29"/>
    <mergeCell ref="T19:T29"/>
    <mergeCell ref="U19:U29"/>
  </mergeCells>
  <hyperlinks>
    <hyperlink ref="A2" location="Sommaire!A1" display="Retour au sommaire" xr:uid="{5F9F47C4-4B94-402D-86A2-91540DAC67FC}"/>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BEDDD-B315-46C7-BAD8-A9A36013673A}">
  <sheetPr codeName="Feuil22"/>
  <dimension ref="A2:AA50"/>
  <sheetViews>
    <sheetView workbookViewId="0"/>
  </sheetViews>
  <sheetFormatPr baseColWidth="10" defaultColWidth="10.88671875" defaultRowHeight="12"/>
  <cols>
    <col min="1" max="1" width="12.21875" style="179" bestFit="1" customWidth="1"/>
    <col min="2" max="2" width="6" style="179" bestFit="1" customWidth="1"/>
    <col min="3" max="3" width="11.21875" style="179" bestFit="1" customWidth="1"/>
    <col min="4" max="4" width="12.109375" style="179" bestFit="1" customWidth="1"/>
    <col min="5" max="5" width="12.6640625" style="179" bestFit="1" customWidth="1"/>
    <col min="6" max="6" width="11.33203125" style="179" bestFit="1" customWidth="1"/>
    <col min="7" max="7" width="14.5546875" style="179" bestFit="1" customWidth="1"/>
    <col min="8" max="8" width="10.21875" style="179" bestFit="1" customWidth="1"/>
    <col min="9" max="9" width="12.33203125" style="179" bestFit="1" customWidth="1"/>
    <col min="10" max="10" width="10" style="179" bestFit="1" customWidth="1"/>
    <col min="11" max="11" width="12.6640625" style="179" bestFit="1" customWidth="1"/>
    <col min="12" max="12" width="9.109375" style="179" bestFit="1" customWidth="1"/>
    <col min="13" max="13" width="12.6640625" style="179" bestFit="1" customWidth="1"/>
    <col min="14" max="14" width="9.109375" style="179" bestFit="1" customWidth="1"/>
    <col min="15" max="15" width="12.6640625" style="179" bestFit="1" customWidth="1"/>
    <col min="16" max="16" width="10" style="179" bestFit="1" customWidth="1"/>
    <col min="17" max="17" width="12.6640625" style="179" bestFit="1" customWidth="1"/>
    <col min="18" max="18" width="10" style="179" bestFit="1" customWidth="1"/>
    <col min="19" max="19" width="13.109375" style="179" bestFit="1" customWidth="1"/>
    <col min="20" max="21" width="13.5546875" style="179" bestFit="1" customWidth="1"/>
    <col min="22" max="22" width="21" style="179" bestFit="1" customWidth="1"/>
    <col min="23" max="23" width="21.5546875" style="179" bestFit="1" customWidth="1"/>
    <col min="24" max="24" width="19.33203125" style="179" bestFit="1" customWidth="1"/>
    <col min="25" max="25" width="13.77734375" style="179" bestFit="1" customWidth="1"/>
    <col min="26" max="26" width="16.44140625" style="179" bestFit="1" customWidth="1"/>
    <col min="27" max="27" width="22.21875" style="179" bestFit="1" customWidth="1"/>
    <col min="28" max="16384" width="10.88671875" style="179"/>
  </cols>
  <sheetData>
    <row r="2" spans="1:27" ht="16.2">
      <c r="A2" s="909" t="s">
        <v>2710</v>
      </c>
    </row>
    <row r="3" spans="1:27" ht="28.8">
      <c r="A3" s="176" t="s">
        <v>2595</v>
      </c>
      <c r="B3" s="808"/>
    </row>
    <row r="4" spans="1:27" ht="36">
      <c r="T4" s="1335" t="s">
        <v>2592</v>
      </c>
      <c r="U4" s="1335"/>
      <c r="W4" s="809" t="s">
        <v>2593</v>
      </c>
      <c r="Z4" s="768" t="s">
        <v>2594</v>
      </c>
    </row>
    <row r="5" spans="1:27">
      <c r="A5" s="1164" t="s">
        <v>1899</v>
      </c>
      <c r="B5" s="1164" t="s">
        <v>1900</v>
      </c>
      <c r="C5" s="1165" t="s">
        <v>1921</v>
      </c>
      <c r="D5" s="1164" t="s">
        <v>1922</v>
      </c>
      <c r="E5" s="1164" t="s">
        <v>1923</v>
      </c>
      <c r="F5" s="1164" t="s">
        <v>1924</v>
      </c>
      <c r="G5" s="1164" t="s">
        <v>1925</v>
      </c>
      <c r="H5" s="1164" t="s">
        <v>1914</v>
      </c>
      <c r="I5" s="1164" t="s">
        <v>1926</v>
      </c>
      <c r="J5" s="1161" t="s">
        <v>1909</v>
      </c>
      <c r="K5" s="1162"/>
      <c r="L5" s="1161" t="s">
        <v>1910</v>
      </c>
      <c r="M5" s="1162"/>
      <c r="N5" s="1161" t="s">
        <v>1927</v>
      </c>
      <c r="O5" s="1162"/>
      <c r="P5" s="1161" t="s">
        <v>1912</v>
      </c>
      <c r="Q5" s="1162"/>
      <c r="R5" s="1161" t="s">
        <v>1913</v>
      </c>
      <c r="S5" s="1162"/>
      <c r="T5" s="1161" t="s">
        <v>1928</v>
      </c>
      <c r="U5" s="1163"/>
      <c r="V5" s="1163"/>
      <c r="W5" s="1163"/>
      <c r="X5" s="1163"/>
      <c r="Y5" s="1163"/>
      <c r="Z5" s="1162"/>
      <c r="AA5" s="1157" t="s">
        <v>1929</v>
      </c>
    </row>
    <row r="6" spans="1:27" ht="24">
      <c r="A6" s="1164"/>
      <c r="B6" s="1164"/>
      <c r="C6" s="1166"/>
      <c r="D6" s="1164"/>
      <c r="E6" s="1164"/>
      <c r="F6" s="1164"/>
      <c r="G6" s="1164"/>
      <c r="H6" s="1164"/>
      <c r="I6" s="1164"/>
      <c r="J6" s="617" t="s">
        <v>1918</v>
      </c>
      <c r="K6" s="618" t="s">
        <v>1919</v>
      </c>
      <c r="L6" s="617" t="s">
        <v>1918</v>
      </c>
      <c r="M6" s="618" t="s">
        <v>1919</v>
      </c>
      <c r="N6" s="617" t="s">
        <v>1918</v>
      </c>
      <c r="O6" s="618" t="s">
        <v>1919</v>
      </c>
      <c r="P6" s="617" t="s">
        <v>1918</v>
      </c>
      <c r="Q6" s="618" t="s">
        <v>1919</v>
      </c>
      <c r="R6" s="617" t="s">
        <v>1918</v>
      </c>
      <c r="S6" s="618" t="s">
        <v>1919</v>
      </c>
      <c r="T6" s="617" t="s">
        <v>1930</v>
      </c>
      <c r="U6" s="617" t="s">
        <v>1931</v>
      </c>
      <c r="V6" s="617" t="s">
        <v>1932</v>
      </c>
      <c r="W6" s="617" t="s">
        <v>1933</v>
      </c>
      <c r="X6" s="617" t="s">
        <v>1934</v>
      </c>
      <c r="Y6" s="617" t="s">
        <v>1935</v>
      </c>
      <c r="Z6" s="617" t="s">
        <v>1936</v>
      </c>
      <c r="AA6" s="1158"/>
    </row>
    <row r="7" spans="1:27">
      <c r="A7" s="810"/>
      <c r="B7" s="810"/>
      <c r="C7" s="810"/>
      <c r="D7" s="810"/>
      <c r="E7" s="810"/>
      <c r="F7" s="810"/>
      <c r="G7" s="810"/>
      <c r="H7" s="810"/>
      <c r="I7" s="810"/>
      <c r="J7" s="811"/>
      <c r="K7" s="812"/>
      <c r="L7" s="811"/>
      <c r="M7" s="812"/>
      <c r="N7" s="811"/>
      <c r="O7" s="812"/>
      <c r="P7" s="811"/>
      <c r="Q7" s="812"/>
      <c r="R7" s="811"/>
      <c r="S7" s="812"/>
      <c r="T7" s="813"/>
      <c r="U7" s="813"/>
      <c r="V7" s="814">
        <v>300147894.92000002</v>
      </c>
      <c r="W7" s="814">
        <f>40168670.88+16448838.92</f>
        <v>56617509.800000004</v>
      </c>
      <c r="X7" s="814">
        <v>0</v>
      </c>
      <c r="Y7" s="811"/>
      <c r="Z7" s="813"/>
      <c r="AA7" s="811"/>
    </row>
    <row r="8" spans="1:27">
      <c r="A8" s="795">
        <v>44584</v>
      </c>
      <c r="B8" s="619"/>
      <c r="C8" s="794">
        <v>892</v>
      </c>
      <c r="D8" s="619" t="s">
        <v>2562</v>
      </c>
      <c r="E8" s="608">
        <v>140000</v>
      </c>
      <c r="F8" s="608">
        <v>78.909000000000006</v>
      </c>
      <c r="G8" s="608">
        <f>F8*E8</f>
        <v>11047260</v>
      </c>
      <c r="H8" s="795">
        <v>44614</v>
      </c>
      <c r="I8" s="1306">
        <v>44651</v>
      </c>
      <c r="J8" s="608">
        <f>E8</f>
        <v>140000</v>
      </c>
      <c r="K8" s="608">
        <f>J8*F8</f>
        <v>11047260</v>
      </c>
      <c r="L8" s="608"/>
      <c r="M8" s="608"/>
      <c r="N8" s="608"/>
      <c r="O8" s="608"/>
      <c r="P8" s="608"/>
      <c r="Q8" s="608"/>
      <c r="R8" s="608"/>
      <c r="S8" s="608"/>
      <c r="T8" s="1333">
        <v>10860468.029999999</v>
      </c>
      <c r="U8" s="1334">
        <v>20826805</v>
      </c>
      <c r="V8" s="608"/>
      <c r="W8" s="608"/>
      <c r="X8" s="608"/>
      <c r="Y8" s="608">
        <v>3557260</v>
      </c>
      <c r="Z8" s="1334">
        <v>589846.51</v>
      </c>
      <c r="AA8" s="608">
        <f t="shared" ref="AA8:AA42" si="0">G8-T8-U8-V8-W8-X8-Y8-Z8</f>
        <v>-24787119.540000003</v>
      </c>
    </row>
    <row r="9" spans="1:27">
      <c r="A9" s="798">
        <v>44584</v>
      </c>
      <c r="B9" s="620"/>
      <c r="C9" s="797">
        <v>892</v>
      </c>
      <c r="D9" s="620" t="s">
        <v>2374</v>
      </c>
      <c r="E9" s="610">
        <v>87351.78</v>
      </c>
      <c r="F9" s="610">
        <v>78.909000000000006</v>
      </c>
      <c r="G9" s="610">
        <f t="shared" ref="G9:G40" si="1">F9*E9</f>
        <v>6892841.6080200002</v>
      </c>
      <c r="H9" s="798">
        <v>44614</v>
      </c>
      <c r="I9" s="1307"/>
      <c r="J9" s="610">
        <f>E9</f>
        <v>87351.78</v>
      </c>
      <c r="K9" s="610">
        <f>J9*F9</f>
        <v>6892841.6080200002</v>
      </c>
      <c r="L9" s="610"/>
      <c r="M9" s="610"/>
      <c r="N9" s="610"/>
      <c r="O9" s="610"/>
      <c r="P9" s="610"/>
      <c r="Q9" s="610"/>
      <c r="R9" s="610"/>
      <c r="S9" s="610"/>
      <c r="T9" s="1330"/>
      <c r="U9" s="1321"/>
      <c r="V9" s="610"/>
      <c r="W9" s="610"/>
      <c r="X9" s="610"/>
      <c r="Y9" s="610">
        <v>2219521.38</v>
      </c>
      <c r="Z9" s="1321"/>
      <c r="AA9" s="610">
        <f t="shared" si="0"/>
        <v>4673320.2280200003</v>
      </c>
    </row>
    <row r="10" spans="1:27">
      <c r="A10" s="795">
        <v>44584</v>
      </c>
      <c r="B10" s="619"/>
      <c r="C10" s="794">
        <v>892</v>
      </c>
      <c r="D10" s="619" t="s">
        <v>2565</v>
      </c>
      <c r="E10" s="608">
        <v>65000</v>
      </c>
      <c r="F10" s="608">
        <v>78.909000000000006</v>
      </c>
      <c r="G10" s="608">
        <f t="shared" si="1"/>
        <v>5129085</v>
      </c>
      <c r="H10" s="795">
        <v>44614</v>
      </c>
      <c r="I10" s="1307"/>
      <c r="J10" s="608">
        <f>E10</f>
        <v>65000</v>
      </c>
      <c r="K10" s="608">
        <f>J10*F10</f>
        <v>5129085</v>
      </c>
      <c r="L10" s="608"/>
      <c r="M10" s="608"/>
      <c r="N10" s="608"/>
      <c r="O10" s="608"/>
      <c r="P10" s="608"/>
      <c r="Q10" s="608"/>
      <c r="R10" s="608"/>
      <c r="S10" s="608"/>
      <c r="T10" s="1330"/>
      <c r="U10" s="1321"/>
      <c r="V10" s="608"/>
      <c r="W10" s="608"/>
      <c r="X10" s="608"/>
      <c r="Y10" s="608">
        <v>1651585</v>
      </c>
      <c r="Z10" s="1321"/>
      <c r="AA10" s="608">
        <f t="shared" si="0"/>
        <v>3477500</v>
      </c>
    </row>
    <row r="11" spans="1:27">
      <c r="A11" s="798">
        <v>44584</v>
      </c>
      <c r="B11" s="620"/>
      <c r="C11" s="797">
        <v>892</v>
      </c>
      <c r="D11" s="620" t="s">
        <v>2566</v>
      </c>
      <c r="E11" s="610">
        <v>155000</v>
      </c>
      <c r="F11" s="610">
        <v>78.909000000000006</v>
      </c>
      <c r="G11" s="610">
        <f t="shared" si="1"/>
        <v>12230895.000000002</v>
      </c>
      <c r="H11" s="798">
        <v>44614</v>
      </c>
      <c r="I11" s="1307"/>
      <c r="J11" s="610">
        <f>E11</f>
        <v>155000</v>
      </c>
      <c r="K11" s="610">
        <f>J11*F11</f>
        <v>12230895.000000002</v>
      </c>
      <c r="L11" s="610"/>
      <c r="M11" s="610"/>
      <c r="N11" s="610"/>
      <c r="O11" s="610"/>
      <c r="P11" s="610"/>
      <c r="Q11" s="610"/>
      <c r="R11" s="610"/>
      <c r="S11" s="610"/>
      <c r="T11" s="1330"/>
      <c r="U11" s="1321"/>
      <c r="V11" s="610"/>
      <c r="W11" s="610"/>
      <c r="X11" s="610"/>
      <c r="Y11" s="610">
        <v>3938395</v>
      </c>
      <c r="Z11" s="1321"/>
      <c r="AA11" s="610">
        <f t="shared" si="0"/>
        <v>8292500.0000000019</v>
      </c>
    </row>
    <row r="12" spans="1:27">
      <c r="A12" s="795">
        <v>44584</v>
      </c>
      <c r="B12" s="619"/>
      <c r="C12" s="794">
        <v>892</v>
      </c>
      <c r="D12" s="619" t="s">
        <v>2567</v>
      </c>
      <c r="E12" s="608">
        <v>550000</v>
      </c>
      <c r="F12" s="608">
        <v>78.909000000000006</v>
      </c>
      <c r="G12" s="608">
        <f t="shared" si="1"/>
        <v>43399950</v>
      </c>
      <c r="H12" s="795">
        <v>44614</v>
      </c>
      <c r="I12" s="1307"/>
      <c r="J12" s="608"/>
      <c r="K12" s="608"/>
      <c r="L12" s="608"/>
      <c r="M12" s="608"/>
      <c r="N12" s="608"/>
      <c r="O12" s="608"/>
      <c r="P12" s="608">
        <f>E12</f>
        <v>550000</v>
      </c>
      <c r="Q12" s="608">
        <f>P12*F12</f>
        <v>43399950</v>
      </c>
      <c r="R12" s="608"/>
      <c r="S12" s="608"/>
      <c r="T12" s="1330"/>
      <c r="U12" s="1321"/>
      <c r="V12" s="608"/>
      <c r="W12" s="608"/>
      <c r="X12" s="608"/>
      <c r="Y12" s="608">
        <v>13974950</v>
      </c>
      <c r="Z12" s="1321"/>
      <c r="AA12" s="608">
        <f t="shared" si="0"/>
        <v>29425000</v>
      </c>
    </row>
    <row r="13" spans="1:27" ht="13.8">
      <c r="A13" s="815" t="s">
        <v>2568</v>
      </c>
      <c r="B13" s="800"/>
      <c r="C13" s="801"/>
      <c r="D13" s="800"/>
      <c r="E13" s="802">
        <f>E8+E9+E10+E11+E12</f>
        <v>997351.78</v>
      </c>
      <c r="F13" s="802">
        <f>F12</f>
        <v>78.909000000000006</v>
      </c>
      <c r="G13" s="802">
        <f>G8+G9+G10+G11+G12</f>
        <v>78700031.608020008</v>
      </c>
      <c r="H13" s="800"/>
      <c r="I13" s="1307"/>
      <c r="J13" s="802">
        <f>J8+J9+J10+J11</f>
        <v>447351.78</v>
      </c>
      <c r="K13" s="802">
        <f>K8+K9+K10+K11</f>
        <v>35300081.60802</v>
      </c>
      <c r="L13" s="816"/>
      <c r="M13" s="816"/>
      <c r="N13" s="816"/>
      <c r="O13" s="816"/>
      <c r="P13" s="802">
        <f>P12</f>
        <v>550000</v>
      </c>
      <c r="Q13" s="802">
        <f>Q12</f>
        <v>43399950</v>
      </c>
      <c r="R13" s="816"/>
      <c r="S13" s="816"/>
      <c r="T13" s="1330"/>
      <c r="U13" s="1321"/>
      <c r="V13" s="816"/>
      <c r="W13" s="816"/>
      <c r="X13" s="816"/>
      <c r="Y13" s="802">
        <f>Y8+Y9+Y10+Y11+Y12</f>
        <v>25341711.379999999</v>
      </c>
      <c r="Z13" s="1321"/>
      <c r="AA13" s="816">
        <f t="shared" si="0"/>
        <v>53358320.228020012</v>
      </c>
    </row>
    <row r="14" spans="1:27">
      <c r="A14" s="795">
        <v>44624</v>
      </c>
      <c r="B14" s="619"/>
      <c r="C14" s="794">
        <v>897</v>
      </c>
      <c r="D14" s="619" t="s">
        <v>673</v>
      </c>
      <c r="E14" s="608">
        <v>998597.85</v>
      </c>
      <c r="F14" s="608">
        <v>124.468</v>
      </c>
      <c r="G14" s="608">
        <f t="shared" si="1"/>
        <v>124293477.1938</v>
      </c>
      <c r="H14" s="795">
        <v>44657</v>
      </c>
      <c r="I14" s="1307"/>
      <c r="J14" s="608"/>
      <c r="K14" s="608"/>
      <c r="L14" s="608"/>
      <c r="M14" s="608"/>
      <c r="N14" s="608"/>
      <c r="O14" s="608"/>
      <c r="P14" s="608"/>
      <c r="Q14" s="608"/>
      <c r="R14" s="608">
        <f>E14</f>
        <v>998597.85</v>
      </c>
      <c r="S14" s="608">
        <f>R14*F14</f>
        <v>124293477.1938</v>
      </c>
      <c r="T14" s="1330"/>
      <c r="U14" s="1321"/>
      <c r="V14" s="608"/>
      <c r="W14" s="608"/>
      <c r="X14" s="608"/>
      <c r="Y14" s="608">
        <v>70868492.219999999</v>
      </c>
      <c r="Z14" s="1321"/>
      <c r="AA14" s="608">
        <f t="shared" si="0"/>
        <v>53424984.973800004</v>
      </c>
    </row>
    <row r="15" spans="1:27" ht="13.8">
      <c r="A15" s="815" t="s">
        <v>2570</v>
      </c>
      <c r="B15" s="800"/>
      <c r="C15" s="801"/>
      <c r="D15" s="800"/>
      <c r="E15" s="802">
        <f>E14</f>
        <v>998597.85</v>
      </c>
      <c r="F15" s="802">
        <f>F14</f>
        <v>124.468</v>
      </c>
      <c r="G15" s="802">
        <f>G14</f>
        <v>124293477.1938</v>
      </c>
      <c r="H15" s="800"/>
      <c r="I15" s="1308"/>
      <c r="J15" s="816"/>
      <c r="K15" s="816"/>
      <c r="L15" s="816"/>
      <c r="M15" s="816"/>
      <c r="N15" s="816"/>
      <c r="O15" s="816"/>
      <c r="P15" s="816"/>
      <c r="Q15" s="816"/>
      <c r="R15" s="802">
        <f>R14</f>
        <v>998597.85</v>
      </c>
      <c r="S15" s="802">
        <f>S14</f>
        <v>124293477.1938</v>
      </c>
      <c r="T15" s="1331"/>
      <c r="U15" s="1322"/>
      <c r="V15" s="816"/>
      <c r="W15" s="816"/>
      <c r="X15" s="816"/>
      <c r="Y15" s="802">
        <f>Y14</f>
        <v>70868492.219999999</v>
      </c>
      <c r="Z15" s="1322"/>
      <c r="AA15" s="816">
        <f t="shared" si="0"/>
        <v>53424984.973800004</v>
      </c>
    </row>
    <row r="16" spans="1:27">
      <c r="A16" s="795">
        <v>44674</v>
      </c>
      <c r="B16" s="619"/>
      <c r="C16" s="794">
        <v>904</v>
      </c>
      <c r="D16" s="619" t="s">
        <v>2567</v>
      </c>
      <c r="E16" s="608">
        <v>750000</v>
      </c>
      <c r="F16" s="608">
        <v>98.001999999999995</v>
      </c>
      <c r="G16" s="608">
        <f t="shared" si="1"/>
        <v>73501500</v>
      </c>
      <c r="H16" s="795">
        <v>44704</v>
      </c>
      <c r="I16" s="1309">
        <v>44742</v>
      </c>
      <c r="J16" s="608"/>
      <c r="K16" s="608"/>
      <c r="L16" s="608"/>
      <c r="M16" s="608"/>
      <c r="N16" s="608"/>
      <c r="O16" s="608"/>
      <c r="P16" s="608">
        <f>E16</f>
        <v>750000</v>
      </c>
      <c r="Q16" s="608">
        <f>P16*F16</f>
        <v>73501500</v>
      </c>
      <c r="R16" s="608"/>
      <c r="S16" s="608"/>
      <c r="T16" s="1329">
        <v>10939133.800000001</v>
      </c>
      <c r="U16" s="1332">
        <v>10600000</v>
      </c>
      <c r="V16" s="608"/>
      <c r="W16" s="608"/>
      <c r="X16" s="608"/>
      <c r="Y16" s="608">
        <v>33376500</v>
      </c>
      <c r="Z16" s="1329">
        <v>621243.09</v>
      </c>
      <c r="AA16" s="608">
        <f>G16-T16-U16-V16-W16-X16-Y16-Z16</f>
        <v>17964623.110000003</v>
      </c>
    </row>
    <row r="17" spans="1:27">
      <c r="A17" s="798">
        <v>44674</v>
      </c>
      <c r="B17" s="620"/>
      <c r="C17" s="797">
        <v>904</v>
      </c>
      <c r="D17" s="620" t="s">
        <v>2565</v>
      </c>
      <c r="E17" s="610">
        <v>198754.3</v>
      </c>
      <c r="F17" s="610">
        <v>98.001999999999995</v>
      </c>
      <c r="G17" s="610">
        <f t="shared" si="1"/>
        <v>19478318.908599999</v>
      </c>
      <c r="H17" s="798">
        <v>44704</v>
      </c>
      <c r="I17" s="1310"/>
      <c r="J17" s="610">
        <f>E17</f>
        <v>198754.3</v>
      </c>
      <c r="K17" s="610">
        <f>J17*F17</f>
        <v>19478318.908599999</v>
      </c>
      <c r="L17" s="610"/>
      <c r="M17" s="610"/>
      <c r="N17" s="610"/>
      <c r="O17" s="610"/>
      <c r="P17" s="610"/>
      <c r="Q17" s="610"/>
      <c r="R17" s="610"/>
      <c r="S17" s="610"/>
      <c r="T17" s="1330"/>
      <c r="U17" s="1321"/>
      <c r="V17" s="610"/>
      <c r="W17" s="610"/>
      <c r="X17" s="610"/>
      <c r="Y17" s="610">
        <v>8844963.8599999994</v>
      </c>
      <c r="Z17" s="1330"/>
      <c r="AA17" s="610">
        <f t="shared" si="0"/>
        <v>10633355.048599999</v>
      </c>
    </row>
    <row r="18" spans="1:27" ht="13.8">
      <c r="A18" s="815" t="s">
        <v>2573</v>
      </c>
      <c r="B18" s="800"/>
      <c r="C18" s="801"/>
      <c r="D18" s="800"/>
      <c r="E18" s="802">
        <f>E16+E17</f>
        <v>948754.3</v>
      </c>
      <c r="F18" s="802">
        <f>F17</f>
        <v>98.001999999999995</v>
      </c>
      <c r="G18" s="802">
        <f>G16+G17</f>
        <v>92979818.908600003</v>
      </c>
      <c r="H18" s="800"/>
      <c r="I18" s="1311"/>
      <c r="J18" s="802">
        <f>J17</f>
        <v>198754.3</v>
      </c>
      <c r="K18" s="802">
        <f>K17</f>
        <v>19478318.908599999</v>
      </c>
      <c r="L18" s="816"/>
      <c r="M18" s="816"/>
      <c r="N18" s="816"/>
      <c r="O18" s="816"/>
      <c r="P18" s="802">
        <f>P16</f>
        <v>750000</v>
      </c>
      <c r="Q18" s="802">
        <f>Q16</f>
        <v>73501500</v>
      </c>
      <c r="R18" s="816"/>
      <c r="S18" s="816"/>
      <c r="T18" s="1330"/>
      <c r="U18" s="1322"/>
      <c r="V18" s="816"/>
      <c r="W18" s="816"/>
      <c r="X18" s="816"/>
      <c r="Y18" s="802">
        <f>Y16+Y17</f>
        <v>42221463.859999999</v>
      </c>
      <c r="Z18" s="1331"/>
      <c r="AA18" s="816">
        <f t="shared" si="0"/>
        <v>50758355.048600003</v>
      </c>
    </row>
    <row r="19" spans="1:27">
      <c r="A19" s="798">
        <v>44717</v>
      </c>
      <c r="B19" s="620"/>
      <c r="C19" s="797">
        <v>910</v>
      </c>
      <c r="D19" s="620" t="s">
        <v>2567</v>
      </c>
      <c r="E19" s="610">
        <v>400000</v>
      </c>
      <c r="F19" s="610">
        <v>111.803</v>
      </c>
      <c r="G19" s="610">
        <f t="shared" si="1"/>
        <v>44721200</v>
      </c>
      <c r="H19" s="798">
        <v>44747</v>
      </c>
      <c r="I19" s="1312">
        <v>44834</v>
      </c>
      <c r="J19" s="610"/>
      <c r="K19" s="610"/>
      <c r="L19" s="610"/>
      <c r="M19" s="610"/>
      <c r="N19" s="610"/>
      <c r="O19" s="610"/>
      <c r="P19" s="610">
        <f>E19</f>
        <v>400000</v>
      </c>
      <c r="Q19" s="610">
        <f>P19*F19</f>
        <v>44721200</v>
      </c>
      <c r="R19" s="610"/>
      <c r="S19" s="610"/>
      <c r="T19" s="1321">
        <v>11626807.310000001</v>
      </c>
      <c r="U19" s="1323">
        <v>25050000</v>
      </c>
      <c r="V19" s="610"/>
      <c r="W19" s="610"/>
      <c r="X19" s="610"/>
      <c r="Y19" s="610">
        <v>23321200</v>
      </c>
      <c r="Z19" s="1326">
        <v>1310915.78</v>
      </c>
      <c r="AA19" s="610">
        <f t="shared" si="0"/>
        <v>-16587723.090000002</v>
      </c>
    </row>
    <row r="20" spans="1:27">
      <c r="A20" s="795">
        <v>44717</v>
      </c>
      <c r="B20" s="619"/>
      <c r="C20" s="794">
        <v>910</v>
      </c>
      <c r="D20" s="619" t="s">
        <v>2562</v>
      </c>
      <c r="E20" s="608">
        <v>280000</v>
      </c>
      <c r="F20" s="608">
        <v>111.803</v>
      </c>
      <c r="G20" s="608">
        <f t="shared" si="1"/>
        <v>31304840</v>
      </c>
      <c r="H20" s="795">
        <v>44747</v>
      </c>
      <c r="I20" s="1307"/>
      <c r="J20" s="608">
        <f>E20</f>
        <v>280000</v>
      </c>
      <c r="K20" s="608">
        <f>J20*F20</f>
        <v>31304840</v>
      </c>
      <c r="L20" s="608"/>
      <c r="M20" s="608"/>
      <c r="N20" s="608"/>
      <c r="O20" s="608"/>
      <c r="P20" s="608"/>
      <c r="Q20" s="608"/>
      <c r="R20" s="608"/>
      <c r="S20" s="608"/>
      <c r="T20" s="1321"/>
      <c r="U20" s="1324"/>
      <c r="V20" s="608"/>
      <c r="W20" s="608"/>
      <c r="X20" s="608"/>
      <c r="Y20" s="608">
        <v>16324840</v>
      </c>
      <c r="Z20" s="1327"/>
      <c r="AA20" s="608">
        <f t="shared" si="0"/>
        <v>14980000</v>
      </c>
    </row>
    <row r="21" spans="1:27">
      <c r="A21" s="798">
        <v>44717</v>
      </c>
      <c r="B21" s="620"/>
      <c r="C21" s="797">
        <v>910</v>
      </c>
      <c r="D21" s="620" t="s">
        <v>2565</v>
      </c>
      <c r="E21" s="610">
        <v>225000</v>
      </c>
      <c r="F21" s="610">
        <v>111.803</v>
      </c>
      <c r="G21" s="610">
        <f t="shared" si="1"/>
        <v>25155675</v>
      </c>
      <c r="H21" s="798">
        <v>44747</v>
      </c>
      <c r="I21" s="1307"/>
      <c r="J21" s="610">
        <f>E21</f>
        <v>225000</v>
      </c>
      <c r="K21" s="610">
        <f>J21*F21</f>
        <v>25155675</v>
      </c>
      <c r="L21" s="610"/>
      <c r="M21" s="610"/>
      <c r="N21" s="610"/>
      <c r="O21" s="610"/>
      <c r="P21" s="610"/>
      <c r="Q21" s="610"/>
      <c r="R21" s="610"/>
      <c r="S21" s="610"/>
      <c r="T21" s="1321"/>
      <c r="U21" s="1324"/>
      <c r="V21" s="610"/>
      <c r="W21" s="610"/>
      <c r="X21" s="610"/>
      <c r="Y21" s="610">
        <v>13118175</v>
      </c>
      <c r="Z21" s="1327"/>
      <c r="AA21" s="610">
        <f t="shared" si="0"/>
        <v>12037500</v>
      </c>
    </row>
    <row r="22" spans="1:27">
      <c r="A22" s="795">
        <v>44717</v>
      </c>
      <c r="B22" s="619"/>
      <c r="C22" s="794">
        <v>910</v>
      </c>
      <c r="D22" s="619" t="s">
        <v>2374</v>
      </c>
      <c r="E22" s="608">
        <v>89316.46</v>
      </c>
      <c r="F22" s="608">
        <v>111.803</v>
      </c>
      <c r="G22" s="608">
        <f t="shared" si="1"/>
        <v>9985848.1773800012</v>
      </c>
      <c r="H22" s="795">
        <v>44747</v>
      </c>
      <c r="I22" s="1307"/>
      <c r="J22" s="608">
        <f>E22</f>
        <v>89316.46</v>
      </c>
      <c r="K22" s="608">
        <f>J22*F22</f>
        <v>9985848.1773800012</v>
      </c>
      <c r="L22" s="608"/>
      <c r="M22" s="608"/>
      <c r="N22" s="608"/>
      <c r="O22" s="608"/>
      <c r="P22" s="608"/>
      <c r="Q22" s="608"/>
      <c r="R22" s="608"/>
      <c r="S22" s="608"/>
      <c r="T22" s="1321"/>
      <c r="U22" s="1324"/>
      <c r="V22" s="608"/>
      <c r="W22" s="608"/>
      <c r="X22" s="608"/>
      <c r="Y22" s="608">
        <v>5207417.57</v>
      </c>
      <c r="Z22" s="1327"/>
      <c r="AA22" s="608">
        <f t="shared" si="0"/>
        <v>4778430.6073800009</v>
      </c>
    </row>
    <row r="23" spans="1:27" ht="13.8">
      <c r="A23" s="815" t="s">
        <v>2576</v>
      </c>
      <c r="B23" s="800"/>
      <c r="C23" s="801"/>
      <c r="D23" s="800"/>
      <c r="E23" s="802">
        <f>E19+E20+E21+E22</f>
        <v>994316.46</v>
      </c>
      <c r="F23" s="802">
        <f>F22</f>
        <v>111.803</v>
      </c>
      <c r="G23" s="802">
        <f>G19+G20+G21+G22</f>
        <v>111167563.17738</v>
      </c>
      <c r="H23" s="800"/>
      <c r="I23" s="1307"/>
      <c r="J23" s="802">
        <f>J20+J21+J22</f>
        <v>594316.46</v>
      </c>
      <c r="K23" s="802">
        <f>K20+K21+K22</f>
        <v>66446363.177380003</v>
      </c>
      <c r="L23" s="816"/>
      <c r="M23" s="816"/>
      <c r="N23" s="816"/>
      <c r="O23" s="816"/>
      <c r="P23" s="802">
        <f>P19</f>
        <v>400000</v>
      </c>
      <c r="Q23" s="802">
        <f>Q19</f>
        <v>44721200</v>
      </c>
      <c r="R23" s="816"/>
      <c r="S23" s="816"/>
      <c r="T23" s="1321"/>
      <c r="U23" s="1324"/>
      <c r="V23" s="816"/>
      <c r="W23" s="816"/>
      <c r="X23" s="816"/>
      <c r="Y23" s="802">
        <f>Y19+Y20+Y21+Y22</f>
        <v>57971632.57</v>
      </c>
      <c r="Z23" s="1327"/>
      <c r="AA23" s="816">
        <f t="shared" si="0"/>
        <v>53195930.607379995</v>
      </c>
    </row>
    <row r="24" spans="1:27">
      <c r="A24" s="795">
        <v>44777</v>
      </c>
      <c r="B24" s="619"/>
      <c r="C24" s="794">
        <v>918</v>
      </c>
      <c r="D24" s="619" t="s">
        <v>2374</v>
      </c>
      <c r="E24" s="608">
        <v>9326.64</v>
      </c>
      <c r="F24" s="608">
        <v>100.17</v>
      </c>
      <c r="G24" s="608">
        <f t="shared" si="1"/>
        <v>934249.52879999997</v>
      </c>
      <c r="H24" s="795">
        <v>44808</v>
      </c>
      <c r="I24" s="1307"/>
      <c r="J24" s="608">
        <f>E24</f>
        <v>9326.64</v>
      </c>
      <c r="K24" s="608">
        <f>J24*F24</f>
        <v>934249.52879999997</v>
      </c>
      <c r="L24" s="608"/>
      <c r="M24" s="608"/>
      <c r="N24" s="608"/>
      <c r="O24" s="608"/>
      <c r="P24" s="608"/>
      <c r="Q24" s="608"/>
      <c r="R24" s="608"/>
      <c r="S24" s="608"/>
      <c r="T24" s="1321"/>
      <c r="U24" s="1324"/>
      <c r="V24" s="608"/>
      <c r="W24" s="608"/>
      <c r="X24" s="608"/>
      <c r="Y24" s="608">
        <v>435274.29</v>
      </c>
      <c r="Z24" s="1327"/>
      <c r="AA24" s="608">
        <f t="shared" si="0"/>
        <v>498975.23879999999</v>
      </c>
    </row>
    <row r="25" spans="1:27">
      <c r="A25" s="798">
        <v>44777</v>
      </c>
      <c r="B25" s="620"/>
      <c r="C25" s="797">
        <v>918</v>
      </c>
      <c r="D25" s="620" t="s">
        <v>2577</v>
      </c>
      <c r="E25" s="610">
        <v>60000</v>
      </c>
      <c r="F25" s="610">
        <v>100.17</v>
      </c>
      <c r="G25" s="610">
        <f t="shared" si="1"/>
        <v>6010200</v>
      </c>
      <c r="H25" s="798">
        <v>44808</v>
      </c>
      <c r="I25" s="1307"/>
      <c r="J25" s="610"/>
      <c r="K25" s="610"/>
      <c r="L25" s="610"/>
      <c r="M25" s="610"/>
      <c r="N25" s="610"/>
      <c r="O25" s="610"/>
      <c r="P25" s="610">
        <f>E25</f>
        <v>60000</v>
      </c>
      <c r="Q25" s="610">
        <f>P25*F25</f>
        <v>6010200</v>
      </c>
      <c r="R25" s="610"/>
      <c r="S25" s="610"/>
      <c r="T25" s="1321"/>
      <c r="U25" s="1324"/>
      <c r="V25" s="610"/>
      <c r="W25" s="610"/>
      <c r="X25" s="610"/>
      <c r="Y25" s="610">
        <v>2800200</v>
      </c>
      <c r="Z25" s="1327"/>
      <c r="AA25" s="610">
        <f t="shared" si="0"/>
        <v>3210000</v>
      </c>
    </row>
    <row r="26" spans="1:27">
      <c r="A26" s="795">
        <v>44777</v>
      </c>
      <c r="B26" s="619"/>
      <c r="C26" s="794">
        <v>918</v>
      </c>
      <c r="D26" s="619" t="s">
        <v>2562</v>
      </c>
      <c r="E26" s="608">
        <v>160000</v>
      </c>
      <c r="F26" s="608">
        <v>100.17</v>
      </c>
      <c r="G26" s="608">
        <f t="shared" si="1"/>
        <v>16027200</v>
      </c>
      <c r="H26" s="795">
        <v>44808</v>
      </c>
      <c r="I26" s="1307"/>
      <c r="J26" s="608">
        <f>E26</f>
        <v>160000</v>
      </c>
      <c r="K26" s="608">
        <f>J26*F26</f>
        <v>16027200</v>
      </c>
      <c r="L26" s="608"/>
      <c r="M26" s="608"/>
      <c r="N26" s="608"/>
      <c r="O26" s="608"/>
      <c r="P26" s="608"/>
      <c r="Q26" s="608"/>
      <c r="R26" s="608"/>
      <c r="S26" s="608"/>
      <c r="T26" s="1321"/>
      <c r="U26" s="1324"/>
      <c r="V26" s="608"/>
      <c r="W26" s="608"/>
      <c r="X26" s="608"/>
      <c r="Y26" s="608">
        <v>7467200</v>
      </c>
      <c r="Z26" s="1327"/>
      <c r="AA26" s="608">
        <f t="shared" si="0"/>
        <v>8560000</v>
      </c>
    </row>
    <row r="27" spans="1:27">
      <c r="A27" s="798">
        <v>44777</v>
      </c>
      <c r="B27" s="620"/>
      <c r="C27" s="797">
        <v>918</v>
      </c>
      <c r="D27" s="620" t="s">
        <v>2565</v>
      </c>
      <c r="E27" s="610">
        <v>200000</v>
      </c>
      <c r="F27" s="610">
        <v>100.17</v>
      </c>
      <c r="G27" s="610">
        <f t="shared" si="1"/>
        <v>20034000</v>
      </c>
      <c r="H27" s="798">
        <v>44808</v>
      </c>
      <c r="I27" s="1307"/>
      <c r="J27" s="610">
        <f>E27</f>
        <v>200000</v>
      </c>
      <c r="K27" s="610">
        <f>J27*F27</f>
        <v>20034000</v>
      </c>
      <c r="L27" s="610"/>
      <c r="M27" s="610"/>
      <c r="N27" s="610"/>
      <c r="O27" s="610"/>
      <c r="P27" s="610"/>
      <c r="Q27" s="610"/>
      <c r="R27" s="610"/>
      <c r="S27" s="610"/>
      <c r="T27" s="1321"/>
      <c r="U27" s="1324"/>
      <c r="V27" s="610"/>
      <c r="W27" s="610"/>
      <c r="X27" s="610"/>
      <c r="Y27" s="610">
        <v>9334000</v>
      </c>
      <c r="Z27" s="1327"/>
      <c r="AA27" s="610">
        <f t="shared" si="0"/>
        <v>10700000</v>
      </c>
    </row>
    <row r="28" spans="1:27">
      <c r="A28" s="795">
        <v>44777</v>
      </c>
      <c r="B28" s="619"/>
      <c r="C28" s="794">
        <v>918</v>
      </c>
      <c r="D28" s="619" t="s">
        <v>2567</v>
      </c>
      <c r="E28" s="608">
        <v>520000</v>
      </c>
      <c r="F28" s="608">
        <v>100.17</v>
      </c>
      <c r="G28" s="608">
        <f t="shared" si="1"/>
        <v>52088400</v>
      </c>
      <c r="H28" s="795">
        <v>44808</v>
      </c>
      <c r="I28" s="1307"/>
      <c r="J28" s="608"/>
      <c r="K28" s="608"/>
      <c r="L28" s="608"/>
      <c r="M28" s="608"/>
      <c r="N28" s="608"/>
      <c r="O28" s="608"/>
      <c r="P28" s="608">
        <f>E28</f>
        <v>520000</v>
      </c>
      <c r="Q28" s="608">
        <f>P28*F28</f>
        <v>52088400</v>
      </c>
      <c r="R28" s="608"/>
      <c r="S28" s="608"/>
      <c r="T28" s="1321"/>
      <c r="U28" s="1324"/>
      <c r="V28" s="608"/>
      <c r="W28" s="608"/>
      <c r="X28" s="608"/>
      <c r="Y28" s="608">
        <v>24268400</v>
      </c>
      <c r="Z28" s="1327"/>
      <c r="AA28" s="608">
        <f t="shared" si="0"/>
        <v>27820000</v>
      </c>
    </row>
    <row r="29" spans="1:27" ht="13.8">
      <c r="A29" s="815" t="s">
        <v>2579</v>
      </c>
      <c r="B29" s="800"/>
      <c r="C29" s="801"/>
      <c r="D29" s="800"/>
      <c r="E29" s="802">
        <f>E24+E25+E26+E27+E28</f>
        <v>949326.64</v>
      </c>
      <c r="F29" s="802">
        <f>F27</f>
        <v>100.17</v>
      </c>
      <c r="G29" s="802">
        <f>G24+G25+G26+G27+G28</f>
        <v>95094049.528799996</v>
      </c>
      <c r="H29" s="800"/>
      <c r="I29" s="1308"/>
      <c r="J29" s="802">
        <f>J24+J26+J27</f>
        <v>369326.64</v>
      </c>
      <c r="K29" s="802">
        <f>K24+K26+K27</f>
        <v>36995449.528799996</v>
      </c>
      <c r="L29" s="816"/>
      <c r="M29" s="816"/>
      <c r="N29" s="816"/>
      <c r="O29" s="816"/>
      <c r="P29" s="802">
        <f>P25+P28</f>
        <v>580000</v>
      </c>
      <c r="Q29" s="802">
        <f>Q25+Q28</f>
        <v>58098600</v>
      </c>
      <c r="R29" s="816"/>
      <c r="S29" s="816"/>
      <c r="T29" s="1322"/>
      <c r="U29" s="1325"/>
      <c r="V29" s="816"/>
      <c r="W29" s="816"/>
      <c r="X29" s="816"/>
      <c r="Y29" s="802">
        <f>Y24+Y25+Y26+Y27+Y28</f>
        <v>44305074.289999999</v>
      </c>
      <c r="Z29" s="1328"/>
      <c r="AA29" s="816">
        <f t="shared" si="0"/>
        <v>50788975.238799997</v>
      </c>
    </row>
    <row r="30" spans="1:27">
      <c r="A30" s="795">
        <v>44810</v>
      </c>
      <c r="B30" s="619"/>
      <c r="C30" s="794">
        <v>923</v>
      </c>
      <c r="D30" s="619" t="s">
        <v>673</v>
      </c>
      <c r="E30" s="608">
        <v>900346.5</v>
      </c>
      <c r="F30" s="608">
        <v>97.62</v>
      </c>
      <c r="G30" s="608">
        <f t="shared" si="1"/>
        <v>87891825.329999998</v>
      </c>
      <c r="H30" s="795">
        <v>44840</v>
      </c>
      <c r="I30" s="1309">
        <v>44925</v>
      </c>
      <c r="J30" s="608"/>
      <c r="K30" s="608"/>
      <c r="L30" s="608"/>
      <c r="M30" s="608"/>
      <c r="N30" s="608"/>
      <c r="O30" s="608"/>
      <c r="P30" s="608"/>
      <c r="Q30" s="608"/>
      <c r="R30" s="608">
        <f>E30</f>
        <v>900346.5</v>
      </c>
      <c r="S30" s="608">
        <f>R30*F30</f>
        <v>87891825.329999998</v>
      </c>
      <c r="T30" s="1329">
        <v>14316779.869999999</v>
      </c>
      <c r="U30" s="1332">
        <v>14875000</v>
      </c>
      <c r="V30" s="608"/>
      <c r="W30" s="608"/>
      <c r="X30" s="608"/>
      <c r="Y30" s="608">
        <v>39723287.579999998</v>
      </c>
      <c r="Z30" s="1329">
        <v>2257205.29</v>
      </c>
      <c r="AA30" s="608">
        <f t="shared" si="0"/>
        <v>16719552.589999996</v>
      </c>
    </row>
    <row r="31" spans="1:27" ht="13.8">
      <c r="A31" s="815" t="s">
        <v>2581</v>
      </c>
      <c r="B31" s="800"/>
      <c r="C31" s="801"/>
      <c r="D31" s="800"/>
      <c r="E31" s="802">
        <f>E30</f>
        <v>900346.5</v>
      </c>
      <c r="F31" s="802">
        <f>F30</f>
        <v>97.62</v>
      </c>
      <c r="G31" s="919">
        <f>G30</f>
        <v>87891825.329999998</v>
      </c>
      <c r="H31" s="800"/>
      <c r="I31" s="1313"/>
      <c r="J31" s="802"/>
      <c r="K31" s="802"/>
      <c r="L31" s="816"/>
      <c r="M31" s="816"/>
      <c r="N31" s="816"/>
      <c r="O31" s="816"/>
      <c r="P31" s="816"/>
      <c r="Q31" s="816"/>
      <c r="R31" s="802">
        <f>R30</f>
        <v>900346.5</v>
      </c>
      <c r="S31" s="802">
        <f>S30</f>
        <v>87891825.329999998</v>
      </c>
      <c r="T31" s="1330"/>
      <c r="U31" s="1321"/>
      <c r="V31" s="816"/>
      <c r="W31" s="816"/>
      <c r="X31" s="816"/>
      <c r="Y31" s="802">
        <f>Y30</f>
        <v>39723287.579999998</v>
      </c>
      <c r="Z31" s="1330"/>
      <c r="AA31" s="816">
        <f t="shared" si="0"/>
        <v>48168537.75</v>
      </c>
    </row>
    <row r="32" spans="1:27">
      <c r="A32" s="795">
        <v>44849</v>
      </c>
      <c r="B32" s="619"/>
      <c r="C32" s="794">
        <v>928</v>
      </c>
      <c r="D32" s="619" t="s">
        <v>2567</v>
      </c>
      <c r="E32" s="608">
        <v>590000</v>
      </c>
      <c r="F32" s="608">
        <v>88.552000000000007</v>
      </c>
      <c r="G32" s="608">
        <f t="shared" si="1"/>
        <v>52245680.000000007</v>
      </c>
      <c r="H32" s="795">
        <v>44879</v>
      </c>
      <c r="I32" s="1313"/>
      <c r="J32" s="608"/>
      <c r="K32" s="608"/>
      <c r="L32" s="608"/>
      <c r="M32" s="608"/>
      <c r="N32" s="608"/>
      <c r="O32" s="608"/>
      <c r="P32" s="608">
        <f>E32</f>
        <v>590000</v>
      </c>
      <c r="Q32" s="608">
        <f>P32*F32</f>
        <v>52245680.000000007</v>
      </c>
      <c r="R32" s="608"/>
      <c r="S32" s="608"/>
      <c r="T32" s="1330"/>
      <c r="U32" s="1321"/>
      <c r="V32" s="608"/>
      <c r="W32" s="608"/>
      <c r="X32" s="608"/>
      <c r="Y32" s="608">
        <v>20680680</v>
      </c>
      <c r="Z32" s="1330"/>
      <c r="AA32" s="608">
        <f t="shared" si="0"/>
        <v>31565000.000000007</v>
      </c>
    </row>
    <row r="33" spans="1:27">
      <c r="A33" s="798">
        <v>44849</v>
      </c>
      <c r="B33" s="620"/>
      <c r="C33" s="797">
        <v>928</v>
      </c>
      <c r="D33" s="620" t="s">
        <v>2565</v>
      </c>
      <c r="E33" s="610">
        <v>230000</v>
      </c>
      <c r="F33" s="610">
        <v>88.552000000000007</v>
      </c>
      <c r="G33" s="610">
        <f t="shared" si="1"/>
        <v>20366960</v>
      </c>
      <c r="H33" s="798">
        <v>44879</v>
      </c>
      <c r="I33" s="1313"/>
      <c r="J33" s="610">
        <f>E33</f>
        <v>230000</v>
      </c>
      <c r="K33" s="610">
        <f>J33*F33</f>
        <v>20366960</v>
      </c>
      <c r="L33" s="610"/>
      <c r="M33" s="610"/>
      <c r="N33" s="610"/>
      <c r="O33" s="610"/>
      <c r="P33" s="610"/>
      <c r="Q33" s="610"/>
      <c r="R33" s="610"/>
      <c r="S33" s="610"/>
      <c r="T33" s="1330"/>
      <c r="U33" s="1321"/>
      <c r="V33" s="610"/>
      <c r="W33" s="610"/>
      <c r="X33" s="610"/>
      <c r="Y33" s="610">
        <v>8061960</v>
      </c>
      <c r="Z33" s="1330"/>
      <c r="AA33" s="610">
        <f t="shared" si="0"/>
        <v>12305000</v>
      </c>
    </row>
    <row r="34" spans="1:27">
      <c r="A34" s="795">
        <v>44849</v>
      </c>
      <c r="B34" s="619"/>
      <c r="C34" s="794">
        <v>928</v>
      </c>
      <c r="D34" s="619" t="s">
        <v>2374</v>
      </c>
      <c r="E34" s="608">
        <v>78058.990000000005</v>
      </c>
      <c r="F34" s="608">
        <v>88.552000000000007</v>
      </c>
      <c r="G34" s="608">
        <f t="shared" si="1"/>
        <v>6912279.6824800009</v>
      </c>
      <c r="H34" s="795">
        <v>44879</v>
      </c>
      <c r="I34" s="1313"/>
      <c r="J34" s="608">
        <f>E34</f>
        <v>78058.990000000005</v>
      </c>
      <c r="K34" s="608">
        <f>J34*F34</f>
        <v>6912279.6824800009</v>
      </c>
      <c r="L34" s="608"/>
      <c r="M34" s="608"/>
      <c r="N34" s="608"/>
      <c r="O34" s="608"/>
      <c r="P34" s="608"/>
      <c r="Q34" s="608"/>
      <c r="R34" s="608"/>
      <c r="S34" s="608"/>
      <c r="T34" s="1330"/>
      <c r="U34" s="1321"/>
      <c r="V34" s="608"/>
      <c r="W34" s="608"/>
      <c r="X34" s="608"/>
      <c r="Y34" s="608">
        <v>2736123.72</v>
      </c>
      <c r="Z34" s="1330"/>
      <c r="AA34" s="608">
        <f t="shared" si="0"/>
        <v>4176155.9624800007</v>
      </c>
    </row>
    <row r="35" spans="1:27" ht="13.8">
      <c r="A35" s="815" t="s">
        <v>2583</v>
      </c>
      <c r="B35" s="800"/>
      <c r="C35" s="801"/>
      <c r="D35" s="800"/>
      <c r="E35" s="802">
        <f>E32+E33+E34</f>
        <v>898058.99</v>
      </c>
      <c r="F35" s="802">
        <f>F34</f>
        <v>88.552000000000007</v>
      </c>
      <c r="G35" s="919">
        <f>G32+G33+G34</f>
        <v>79524919.682480007</v>
      </c>
      <c r="H35" s="800"/>
      <c r="I35" s="1313"/>
      <c r="J35" s="802">
        <f>J33+J34</f>
        <v>308058.99</v>
      </c>
      <c r="K35" s="802">
        <f>K33+K34</f>
        <v>27279239.68248</v>
      </c>
      <c r="L35" s="816"/>
      <c r="M35" s="816"/>
      <c r="N35" s="816"/>
      <c r="O35" s="816"/>
      <c r="P35" s="802">
        <f>P32</f>
        <v>590000</v>
      </c>
      <c r="Q35" s="802">
        <f>Q32</f>
        <v>52245680.000000007</v>
      </c>
      <c r="R35" s="816"/>
      <c r="S35" s="816"/>
      <c r="T35" s="1330"/>
      <c r="U35" s="1321"/>
      <c r="V35" s="816"/>
      <c r="W35" s="816"/>
      <c r="X35" s="816"/>
      <c r="Y35" s="802">
        <f>Y32+Y33+Y34</f>
        <v>31478763.719999999</v>
      </c>
      <c r="Z35" s="1330"/>
      <c r="AA35" s="816">
        <f t="shared" si="0"/>
        <v>48046155.962480009</v>
      </c>
    </row>
    <row r="36" spans="1:27">
      <c r="A36" s="795">
        <v>44882</v>
      </c>
      <c r="B36" s="619"/>
      <c r="C36" s="794">
        <v>932</v>
      </c>
      <c r="D36" s="619" t="s">
        <v>2567</v>
      </c>
      <c r="E36" s="608">
        <v>209000</v>
      </c>
      <c r="F36" s="608">
        <v>74.346000000000004</v>
      </c>
      <c r="G36" s="608">
        <f t="shared" si="1"/>
        <v>15538314</v>
      </c>
      <c r="H36" s="795">
        <v>44911</v>
      </c>
      <c r="I36" s="1313"/>
      <c r="J36" s="608"/>
      <c r="K36" s="608"/>
      <c r="L36" s="608"/>
      <c r="M36" s="608"/>
      <c r="N36" s="608"/>
      <c r="O36" s="608"/>
      <c r="P36" s="608">
        <f>E36</f>
        <v>209000</v>
      </c>
      <c r="Q36" s="608">
        <f>P36*F36</f>
        <v>15538314</v>
      </c>
      <c r="R36" s="608"/>
      <c r="S36" s="608"/>
      <c r="T36" s="1330"/>
      <c r="U36" s="1321"/>
      <c r="V36" s="608"/>
      <c r="W36" s="608"/>
      <c r="X36" s="608"/>
      <c r="Y36" s="608">
        <v>4356814</v>
      </c>
      <c r="Z36" s="1330"/>
      <c r="AA36" s="608">
        <f t="shared" si="0"/>
        <v>11181500</v>
      </c>
    </row>
    <row r="37" spans="1:27">
      <c r="A37" s="798">
        <v>44882</v>
      </c>
      <c r="B37" s="620"/>
      <c r="C37" s="797">
        <v>932</v>
      </c>
      <c r="D37" s="620" t="s">
        <v>2566</v>
      </c>
      <c r="E37" s="610">
        <v>206000</v>
      </c>
      <c r="F37" s="610">
        <v>74.346000000000004</v>
      </c>
      <c r="G37" s="610">
        <f t="shared" si="1"/>
        <v>15315276</v>
      </c>
      <c r="H37" s="798">
        <v>44911</v>
      </c>
      <c r="I37" s="1313"/>
      <c r="J37" s="610">
        <f>E37</f>
        <v>206000</v>
      </c>
      <c r="K37" s="610">
        <f>J37*F37</f>
        <v>15315276</v>
      </c>
      <c r="L37" s="610"/>
      <c r="M37" s="610"/>
      <c r="N37" s="610"/>
      <c r="O37" s="610"/>
      <c r="P37" s="610"/>
      <c r="Q37" s="610"/>
      <c r="R37" s="610"/>
      <c r="S37" s="610"/>
      <c r="T37" s="1330"/>
      <c r="U37" s="1321"/>
      <c r="V37" s="610"/>
      <c r="W37" s="610"/>
      <c r="X37" s="610"/>
      <c r="Y37" s="610">
        <v>4294276</v>
      </c>
      <c r="Z37" s="1330"/>
      <c r="AA37" s="610">
        <f t="shared" si="0"/>
        <v>11021000</v>
      </c>
    </row>
    <row r="38" spans="1:27">
      <c r="A38" s="795">
        <v>44882</v>
      </c>
      <c r="B38" s="619"/>
      <c r="C38" s="794">
        <v>932</v>
      </c>
      <c r="D38" s="619" t="s">
        <v>2562</v>
      </c>
      <c r="E38" s="608">
        <v>190000</v>
      </c>
      <c r="F38" s="608">
        <v>74.346000000000004</v>
      </c>
      <c r="G38" s="608">
        <f t="shared" si="1"/>
        <v>14125740</v>
      </c>
      <c r="H38" s="795">
        <v>44911</v>
      </c>
      <c r="I38" s="1313"/>
      <c r="J38" s="608">
        <f>E38</f>
        <v>190000</v>
      </c>
      <c r="K38" s="608">
        <f>J38*F38</f>
        <v>14125740</v>
      </c>
      <c r="L38" s="608"/>
      <c r="M38" s="608"/>
      <c r="N38" s="608"/>
      <c r="O38" s="608"/>
      <c r="P38" s="608"/>
      <c r="Q38" s="608"/>
      <c r="R38" s="608"/>
      <c r="S38" s="608"/>
      <c r="T38" s="1330"/>
      <c r="U38" s="1321"/>
      <c r="V38" s="608"/>
      <c r="W38" s="608"/>
      <c r="X38" s="608"/>
      <c r="Y38" s="608">
        <v>3960740</v>
      </c>
      <c r="Z38" s="1330"/>
      <c r="AA38" s="608">
        <f t="shared" si="0"/>
        <v>10165000</v>
      </c>
    </row>
    <row r="39" spans="1:27">
      <c r="A39" s="798">
        <v>44882</v>
      </c>
      <c r="B39" s="620"/>
      <c r="C39" s="797">
        <v>932</v>
      </c>
      <c r="D39" s="620" t="s">
        <v>2586</v>
      </c>
      <c r="E39" s="610">
        <v>138000</v>
      </c>
      <c r="F39" s="610">
        <v>74.346000000000004</v>
      </c>
      <c r="G39" s="610">
        <f t="shared" si="1"/>
        <v>10259748</v>
      </c>
      <c r="H39" s="798">
        <v>44911</v>
      </c>
      <c r="I39" s="1313"/>
      <c r="J39" s="610">
        <f>E39</f>
        <v>138000</v>
      </c>
      <c r="K39" s="610">
        <f>J39*F39</f>
        <v>10259748</v>
      </c>
      <c r="L39" s="610"/>
      <c r="M39" s="610"/>
      <c r="N39" s="610"/>
      <c r="O39" s="610"/>
      <c r="P39" s="610"/>
      <c r="Q39" s="610"/>
      <c r="R39" s="610"/>
      <c r="S39" s="610"/>
      <c r="T39" s="1330"/>
      <c r="U39" s="1321"/>
      <c r="V39" s="610"/>
      <c r="W39" s="610"/>
      <c r="X39" s="610"/>
      <c r="Y39" s="610">
        <v>2876748</v>
      </c>
      <c r="Z39" s="1330"/>
      <c r="AA39" s="610">
        <f t="shared" si="0"/>
        <v>7383000</v>
      </c>
    </row>
    <row r="40" spans="1:27">
      <c r="A40" s="795">
        <v>44882</v>
      </c>
      <c r="B40" s="619"/>
      <c r="C40" s="794">
        <v>932</v>
      </c>
      <c r="D40" s="619" t="s">
        <v>2374</v>
      </c>
      <c r="E40" s="608">
        <v>106000</v>
      </c>
      <c r="F40" s="608">
        <v>74.346000000000004</v>
      </c>
      <c r="G40" s="608">
        <f t="shared" si="1"/>
        <v>7880676</v>
      </c>
      <c r="H40" s="795">
        <v>44911</v>
      </c>
      <c r="I40" s="1313"/>
      <c r="J40" s="608">
        <f>E40</f>
        <v>106000</v>
      </c>
      <c r="K40" s="608">
        <f>J40*F40</f>
        <v>7880676</v>
      </c>
      <c r="L40" s="608"/>
      <c r="M40" s="608"/>
      <c r="N40" s="608"/>
      <c r="O40" s="608"/>
      <c r="P40" s="608"/>
      <c r="Q40" s="608"/>
      <c r="R40" s="608"/>
      <c r="S40" s="608"/>
      <c r="T40" s="1330"/>
      <c r="U40" s="1321"/>
      <c r="V40" s="608"/>
      <c r="W40" s="608"/>
      <c r="X40" s="608"/>
      <c r="Y40" s="608">
        <v>2209676</v>
      </c>
      <c r="Z40" s="1330"/>
      <c r="AA40" s="608">
        <f t="shared" si="0"/>
        <v>5671000</v>
      </c>
    </row>
    <row r="41" spans="1:27">
      <c r="A41" s="798">
        <v>44882</v>
      </c>
      <c r="B41" s="620"/>
      <c r="C41" s="797">
        <v>932</v>
      </c>
      <c r="D41" s="620" t="s">
        <v>2565</v>
      </c>
      <c r="E41" s="610">
        <v>50495.76</v>
      </c>
      <c r="F41" s="610">
        <v>74.346000000000004</v>
      </c>
      <c r="G41" s="610">
        <f>E41*F41</f>
        <v>3754157.7729600002</v>
      </c>
      <c r="H41" s="798">
        <v>44911</v>
      </c>
      <c r="I41" s="1313"/>
      <c r="J41" s="610">
        <f>E41</f>
        <v>50495.76</v>
      </c>
      <c r="K41" s="610">
        <f>J41*F41</f>
        <v>3754157.7729600002</v>
      </c>
      <c r="L41" s="610"/>
      <c r="M41" s="610"/>
      <c r="N41" s="610"/>
      <c r="O41" s="610"/>
      <c r="P41" s="610"/>
      <c r="Q41" s="610"/>
      <c r="R41" s="610"/>
      <c r="S41" s="610"/>
      <c r="T41" s="1330"/>
      <c r="U41" s="1321"/>
      <c r="V41" s="610"/>
      <c r="W41" s="610"/>
      <c r="X41" s="610"/>
      <c r="Y41" s="610">
        <v>1052634.6100000001</v>
      </c>
      <c r="Z41" s="1330"/>
      <c r="AA41" s="610">
        <f t="shared" si="0"/>
        <v>2701523.1629600003</v>
      </c>
    </row>
    <row r="42" spans="1:27" ht="13.8">
      <c r="A42" s="815" t="s">
        <v>2587</v>
      </c>
      <c r="B42" s="800"/>
      <c r="C42" s="801"/>
      <c r="D42" s="800"/>
      <c r="E42" s="802">
        <f>E36+E37+E38+E39+E40+E41</f>
        <v>899495.76</v>
      </c>
      <c r="F42" s="802">
        <f>F41</f>
        <v>74.346000000000004</v>
      </c>
      <c r="G42" s="919">
        <f>G36+G37+G38+G39+G40+G41</f>
        <v>66873911.77296</v>
      </c>
      <c r="H42" s="800"/>
      <c r="I42" s="1314"/>
      <c r="J42" s="802">
        <f>J37+J38+J39+J40+J41</f>
        <v>690495.76</v>
      </c>
      <c r="K42" s="802">
        <f>K37+K38+K39+K40+K41</f>
        <v>51335597.77296</v>
      </c>
      <c r="L42" s="816"/>
      <c r="M42" s="816"/>
      <c r="N42" s="816"/>
      <c r="O42" s="816"/>
      <c r="P42" s="802">
        <f>P36</f>
        <v>209000</v>
      </c>
      <c r="Q42" s="802">
        <f>Q36</f>
        <v>15538314</v>
      </c>
      <c r="R42" s="816"/>
      <c r="S42" s="816"/>
      <c r="T42" s="1331"/>
      <c r="U42" s="1322"/>
      <c r="V42" s="816"/>
      <c r="W42" s="816"/>
      <c r="X42" s="816"/>
      <c r="Y42" s="802">
        <f>Y36+Y37+Y38+Y39+Y40+Y41</f>
        <v>18750888.609999999</v>
      </c>
      <c r="Z42" s="1331"/>
      <c r="AA42" s="816">
        <f t="shared" si="0"/>
        <v>48123023.16296</v>
      </c>
    </row>
    <row r="44" spans="1:27">
      <c r="C44" s="1320" t="s">
        <v>2430</v>
      </c>
      <c r="D44" s="1320"/>
      <c r="E44" s="824">
        <f>+E13+E15+E18+E23+E29+E31+E35+E42</f>
        <v>7586248.2799999993</v>
      </c>
      <c r="F44" s="824"/>
      <c r="G44" s="824">
        <f>+G13+G15+G18+G23+G29+G31+G35+G42</f>
        <v>736525597.20203996</v>
      </c>
      <c r="H44" s="824"/>
      <c r="I44" s="824"/>
      <c r="J44" s="824"/>
      <c r="K44" s="824"/>
      <c r="L44" s="824"/>
      <c r="M44" s="824"/>
      <c r="N44" s="824"/>
      <c r="O44" s="824"/>
      <c r="P44" s="824"/>
      <c r="Q44" s="824"/>
      <c r="R44" s="824"/>
      <c r="S44" s="824"/>
      <c r="T44" s="824">
        <f>SUM(T8:T42)</f>
        <v>47743189.009999998</v>
      </c>
      <c r="U44" s="824">
        <f>SUM(U8:U42)</f>
        <v>71351805</v>
      </c>
      <c r="V44" s="824">
        <f>SUM(V7:V42)</f>
        <v>300147894.92000002</v>
      </c>
      <c r="W44" s="824">
        <f>SUM(W7:W42)</f>
        <v>56617509.800000004</v>
      </c>
      <c r="X44" s="824"/>
      <c r="Y44" s="824"/>
      <c r="Z44" s="824">
        <f>SUM(Z7:Z42)</f>
        <v>4779210.67</v>
      </c>
      <c r="AA44" s="824"/>
    </row>
    <row r="45" spans="1:27">
      <c r="X45" s="823"/>
      <c r="Z45" s="806"/>
    </row>
    <row r="46" spans="1:27">
      <c r="G46" s="807"/>
      <c r="J46" s="807"/>
      <c r="K46" s="807"/>
      <c r="X46" s="823"/>
      <c r="Z46" s="806">
        <f>+Z44*625</f>
        <v>2987006668.75</v>
      </c>
    </row>
    <row r="47" spans="1:27">
      <c r="E47" s="807">
        <f>+E31+E15</f>
        <v>1898944.35</v>
      </c>
      <c r="G47" s="807">
        <f>+G31+G15</f>
        <v>212185302.52380002</v>
      </c>
    </row>
    <row r="48" spans="1:27">
      <c r="E48" s="807">
        <f>+E44-E47</f>
        <v>5687303.9299999997</v>
      </c>
      <c r="G48" s="807">
        <f>+G44-G47</f>
        <v>524340294.67823994</v>
      </c>
    </row>
    <row r="50" spans="9:10">
      <c r="I50" s="179">
        <f>524.34-423.42</f>
        <v>100.92000000000002</v>
      </c>
      <c r="J50" s="179">
        <f>327.72-264.65</f>
        <v>63.07000000000005</v>
      </c>
    </row>
  </sheetData>
  <mergeCells count="34">
    <mergeCell ref="T4:U4"/>
    <mergeCell ref="A5:A6"/>
    <mergeCell ref="B5:B6"/>
    <mergeCell ref="C5:C6"/>
    <mergeCell ref="D5:D6"/>
    <mergeCell ref="E5:E6"/>
    <mergeCell ref="F5:F6"/>
    <mergeCell ref="G5:G6"/>
    <mergeCell ref="H5:H6"/>
    <mergeCell ref="I5:I6"/>
    <mergeCell ref="I16:I18"/>
    <mergeCell ref="T16:T18"/>
    <mergeCell ref="U16:U18"/>
    <mergeCell ref="Z16:Z18"/>
    <mergeCell ref="J5:K5"/>
    <mergeCell ref="L5:M5"/>
    <mergeCell ref="N5:O5"/>
    <mergeCell ref="P5:Q5"/>
    <mergeCell ref="R5:S5"/>
    <mergeCell ref="T5:Z5"/>
    <mergeCell ref="AA5:AA6"/>
    <mergeCell ref="I8:I15"/>
    <mergeCell ref="T8:T15"/>
    <mergeCell ref="U8:U15"/>
    <mergeCell ref="Z8:Z15"/>
    <mergeCell ref="C44:D44"/>
    <mergeCell ref="I19:I29"/>
    <mergeCell ref="T19:T29"/>
    <mergeCell ref="U19:U29"/>
    <mergeCell ref="Z19:Z29"/>
    <mergeCell ref="I30:I42"/>
    <mergeCell ref="T30:T42"/>
    <mergeCell ref="U30:U42"/>
    <mergeCell ref="Z30:Z42"/>
  </mergeCells>
  <hyperlinks>
    <hyperlink ref="A2" location="Sommaire!A1" display="Retour au sommaire" xr:uid="{6E7C1AEA-3DB0-4BFF-B3F8-1B0D85C47D3F}"/>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B15C7-19BC-402D-9117-89F1C74CC95A}">
  <sheetPr codeName="Feuil23"/>
  <dimension ref="A2:G29"/>
  <sheetViews>
    <sheetView workbookViewId="0">
      <selection activeCell="C14" sqref="C14"/>
    </sheetView>
  </sheetViews>
  <sheetFormatPr baseColWidth="10" defaultRowHeight="14.4"/>
  <cols>
    <col min="1" max="1" width="11.5546875" style="196"/>
    <col min="2" max="2" width="66.5546875" style="196" bestFit="1" customWidth="1"/>
    <col min="3" max="3" width="9" style="196" bestFit="1" customWidth="1"/>
    <col min="4" max="4" width="9.5546875" style="196" bestFit="1" customWidth="1"/>
    <col min="5" max="5" width="11.88671875" style="196" bestFit="1" customWidth="1"/>
    <col min="6" max="6" width="18.33203125" style="196" bestFit="1" customWidth="1"/>
    <col min="7" max="7" width="19.109375" style="196" bestFit="1" customWidth="1"/>
    <col min="8" max="16384" width="11.5546875" style="196"/>
  </cols>
  <sheetData>
    <row r="2" spans="1:7" ht="16.2">
      <c r="A2" s="909" t="s">
        <v>2710</v>
      </c>
    </row>
    <row r="3" spans="1:7" ht="28.8">
      <c r="A3" s="176" t="s">
        <v>2596</v>
      </c>
    </row>
    <row r="6" spans="1:7" ht="29.4" thickBot="1">
      <c r="B6" s="198" t="s">
        <v>695</v>
      </c>
      <c r="C6" s="198" t="s">
        <v>696</v>
      </c>
      <c r="D6" s="198" t="s">
        <v>697</v>
      </c>
      <c r="E6" s="198" t="s">
        <v>698</v>
      </c>
      <c r="F6" s="195" t="s">
        <v>669</v>
      </c>
      <c r="G6" s="205" t="s">
        <v>699</v>
      </c>
    </row>
    <row r="7" spans="1:7">
      <c r="B7" s="199" t="s">
        <v>700</v>
      </c>
      <c r="C7" s="200"/>
      <c r="D7" s="200"/>
      <c r="E7" s="200"/>
      <c r="F7" s="200"/>
      <c r="G7" s="200"/>
    </row>
    <row r="8" spans="1:7">
      <c r="B8" s="974" t="s">
        <v>701</v>
      </c>
      <c r="C8" s="201" t="s">
        <v>672</v>
      </c>
      <c r="D8" s="201" t="s">
        <v>672</v>
      </c>
      <c r="E8" s="201" t="s">
        <v>702</v>
      </c>
      <c r="F8" s="201" t="s">
        <v>702</v>
      </c>
      <c r="G8" s="201" t="s">
        <v>672</v>
      </c>
    </row>
    <row r="9" spans="1:7">
      <c r="B9" s="203" t="s">
        <v>703</v>
      </c>
      <c r="C9" s="202" t="s">
        <v>671</v>
      </c>
      <c r="D9" s="202" t="s">
        <v>672</v>
      </c>
      <c r="E9" s="202" t="s">
        <v>702</v>
      </c>
      <c r="F9" s="202" t="s">
        <v>702</v>
      </c>
      <c r="G9" s="202" t="s">
        <v>672</v>
      </c>
    </row>
    <row r="10" spans="1:7">
      <c r="B10" s="974" t="s">
        <v>704</v>
      </c>
      <c r="C10" s="201" t="s">
        <v>671</v>
      </c>
      <c r="D10" s="201" t="s">
        <v>672</v>
      </c>
      <c r="E10" s="201" t="s">
        <v>702</v>
      </c>
      <c r="F10" s="201" t="s">
        <v>702</v>
      </c>
      <c r="G10" s="201" t="s">
        <v>672</v>
      </c>
    </row>
    <row r="11" spans="1:7">
      <c r="B11" s="203" t="s">
        <v>705</v>
      </c>
      <c r="C11" s="202" t="s">
        <v>671</v>
      </c>
      <c r="D11" s="202" t="s">
        <v>672</v>
      </c>
      <c r="E11" s="202" t="s">
        <v>702</v>
      </c>
      <c r="F11" s="202" t="s">
        <v>702</v>
      </c>
      <c r="G11" s="202" t="s">
        <v>672</v>
      </c>
    </row>
    <row r="12" spans="1:7">
      <c r="B12" s="974" t="s">
        <v>706</v>
      </c>
      <c r="C12" s="201" t="s">
        <v>672</v>
      </c>
      <c r="D12" s="201" t="s">
        <v>672</v>
      </c>
      <c r="E12" s="201" t="s">
        <v>702</v>
      </c>
      <c r="F12" s="201" t="s">
        <v>702</v>
      </c>
      <c r="G12" s="201" t="s">
        <v>672</v>
      </c>
    </row>
    <row r="13" spans="1:7">
      <c r="B13" s="203" t="s">
        <v>707</v>
      </c>
      <c r="C13" s="202" t="s">
        <v>671</v>
      </c>
      <c r="D13" s="202" t="s">
        <v>672</v>
      </c>
      <c r="E13" s="202" t="s">
        <v>702</v>
      </c>
      <c r="F13" s="202" t="s">
        <v>702</v>
      </c>
      <c r="G13" s="202" t="s">
        <v>672</v>
      </c>
    </row>
    <row r="14" spans="1:7">
      <c r="B14" s="974" t="s">
        <v>708</v>
      </c>
      <c r="C14" s="202" t="s">
        <v>671</v>
      </c>
      <c r="D14" s="201" t="s">
        <v>672</v>
      </c>
      <c r="E14" s="201" t="s">
        <v>702</v>
      </c>
      <c r="F14" s="201" t="s">
        <v>702</v>
      </c>
      <c r="G14" s="201" t="s">
        <v>672</v>
      </c>
    </row>
    <row r="15" spans="1:7">
      <c r="B15" s="203" t="s">
        <v>709</v>
      </c>
      <c r="C15" s="202" t="s">
        <v>672</v>
      </c>
      <c r="D15" s="202" t="s">
        <v>672</v>
      </c>
      <c r="E15" s="202" t="s">
        <v>702</v>
      </c>
      <c r="F15" s="202" t="s">
        <v>702</v>
      </c>
      <c r="G15" s="202" t="s">
        <v>672</v>
      </c>
    </row>
    <row r="16" spans="1:7">
      <c r="B16" s="974" t="s">
        <v>710</v>
      </c>
      <c r="C16" s="201" t="s">
        <v>672</v>
      </c>
      <c r="D16" s="201" t="s">
        <v>672</v>
      </c>
      <c r="E16" s="201" t="s">
        <v>702</v>
      </c>
      <c r="F16" s="201" t="s">
        <v>702</v>
      </c>
      <c r="G16" s="201" t="s">
        <v>672</v>
      </c>
    </row>
    <row r="17" spans="2:7">
      <c r="B17" s="203" t="s">
        <v>711</v>
      </c>
      <c r="C17" s="202" t="s">
        <v>672</v>
      </c>
      <c r="D17" s="202" t="s">
        <v>672</v>
      </c>
      <c r="E17" s="202" t="s">
        <v>702</v>
      </c>
      <c r="F17" s="202" t="s">
        <v>702</v>
      </c>
      <c r="G17" s="202" t="s">
        <v>672</v>
      </c>
    </row>
    <row r="18" spans="2:7">
      <c r="B18" s="974" t="s">
        <v>712</v>
      </c>
      <c r="C18" s="201" t="s">
        <v>672</v>
      </c>
      <c r="D18" s="201" t="s">
        <v>672</v>
      </c>
      <c r="E18" s="201" t="s">
        <v>702</v>
      </c>
      <c r="F18" s="201" t="s">
        <v>702</v>
      </c>
      <c r="G18" s="201" t="s">
        <v>672</v>
      </c>
    </row>
    <row r="19" spans="2:7">
      <c r="B19" s="199" t="s">
        <v>713</v>
      </c>
      <c r="C19" s="200"/>
      <c r="D19" s="200"/>
      <c r="E19" s="200"/>
      <c r="F19" s="200"/>
      <c r="G19" s="200"/>
    </row>
    <row r="20" spans="2:7">
      <c r="B20" s="974" t="s">
        <v>714</v>
      </c>
      <c r="C20" s="202" t="s">
        <v>671</v>
      </c>
      <c r="D20" s="202" t="s">
        <v>671</v>
      </c>
      <c r="E20" s="202" t="s">
        <v>672</v>
      </c>
      <c r="F20" s="202" t="s">
        <v>671</v>
      </c>
      <c r="G20" s="201" t="s">
        <v>702</v>
      </c>
    </row>
    <row r="21" spans="2:7">
      <c r="B21" s="203" t="s">
        <v>715</v>
      </c>
      <c r="C21" s="201" t="s">
        <v>671</v>
      </c>
      <c r="D21" s="201" t="s">
        <v>672</v>
      </c>
      <c r="E21" s="201" t="s">
        <v>672</v>
      </c>
      <c r="F21" s="201" t="s">
        <v>671</v>
      </c>
      <c r="G21" s="201" t="s">
        <v>702</v>
      </c>
    </row>
    <row r="22" spans="2:7">
      <c r="B22" s="974" t="s">
        <v>716</v>
      </c>
      <c r="C22" s="202" t="s">
        <v>671</v>
      </c>
      <c r="D22" s="202" t="s">
        <v>671</v>
      </c>
      <c r="E22" s="202" t="s">
        <v>672</v>
      </c>
      <c r="F22" s="202" t="s">
        <v>671</v>
      </c>
      <c r="G22" s="201" t="s">
        <v>702</v>
      </c>
    </row>
    <row r="23" spans="2:7">
      <c r="B23" s="203" t="s">
        <v>717</v>
      </c>
      <c r="C23" s="201" t="s">
        <v>672</v>
      </c>
      <c r="D23" s="201" t="s">
        <v>672</v>
      </c>
      <c r="E23" s="201" t="s">
        <v>672</v>
      </c>
      <c r="F23" s="201" t="s">
        <v>671</v>
      </c>
      <c r="G23" s="201" t="s">
        <v>702</v>
      </c>
    </row>
    <row r="24" spans="2:7">
      <c r="B24" s="199" t="s">
        <v>718</v>
      </c>
      <c r="C24" s="200"/>
      <c r="D24" s="200"/>
      <c r="E24" s="200"/>
      <c r="F24" s="200"/>
      <c r="G24" s="200"/>
    </row>
    <row r="25" spans="2:7">
      <c r="B25" s="974" t="s">
        <v>719</v>
      </c>
      <c r="C25" s="202" t="s">
        <v>672</v>
      </c>
      <c r="D25" s="202" t="s">
        <v>672</v>
      </c>
      <c r="E25" s="202" t="s">
        <v>672</v>
      </c>
      <c r="F25" s="202" t="s">
        <v>702</v>
      </c>
      <c r="G25" s="202" t="s">
        <v>672</v>
      </c>
    </row>
    <row r="26" spans="2:7">
      <c r="B26" s="203" t="s">
        <v>720</v>
      </c>
      <c r="C26" s="201" t="s">
        <v>672</v>
      </c>
      <c r="D26" s="201" t="s">
        <v>672</v>
      </c>
      <c r="E26" s="201" t="s">
        <v>672</v>
      </c>
      <c r="F26" s="201" t="s">
        <v>702</v>
      </c>
      <c r="G26" s="201" t="s">
        <v>672</v>
      </c>
    </row>
    <row r="27" spans="2:7">
      <c r="B27" s="974" t="s">
        <v>721</v>
      </c>
      <c r="C27" s="202" t="s">
        <v>672</v>
      </c>
      <c r="D27" s="202" t="s">
        <v>672</v>
      </c>
      <c r="E27" s="202" t="s">
        <v>672</v>
      </c>
      <c r="F27" s="202" t="s">
        <v>702</v>
      </c>
      <c r="G27" s="202" t="s">
        <v>672</v>
      </c>
    </row>
    <row r="28" spans="2:7">
      <c r="B28" s="203" t="s">
        <v>722</v>
      </c>
      <c r="C28" s="201" t="s">
        <v>672</v>
      </c>
      <c r="D28" s="201" t="s">
        <v>672</v>
      </c>
      <c r="E28" s="201" t="s">
        <v>672</v>
      </c>
      <c r="F28" s="201" t="s">
        <v>702</v>
      </c>
      <c r="G28" s="201" t="s">
        <v>672</v>
      </c>
    </row>
    <row r="29" spans="2:7">
      <c r="B29" s="204"/>
      <c r="C29" s="204"/>
      <c r="D29" s="204"/>
      <c r="E29" s="204"/>
      <c r="F29" s="204"/>
      <c r="G29" s="204"/>
    </row>
  </sheetData>
  <conditionalFormatting sqref="C8:G28">
    <cfRule type="cellIs" dxfId="14" priority="1" operator="equal">
      <formula>"N/A"</formula>
    </cfRule>
    <cfRule type="cellIs" dxfId="13" priority="2" operator="equal">
      <formula>"Oui"</formula>
    </cfRule>
    <cfRule type="cellIs" dxfId="12" priority="3" operator="equal">
      <formula>"Non"</formula>
    </cfRule>
  </conditionalFormatting>
  <hyperlinks>
    <hyperlink ref="A2" location="Sommaire!A1" display="Retour au sommaire" xr:uid="{B743F1BF-F349-453E-BF07-8972F91ABC63}"/>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0A56E-543F-4A90-9D20-F96821ECA36A}">
  <sheetPr codeName="Feuil24"/>
  <dimension ref="A2:H26"/>
  <sheetViews>
    <sheetView workbookViewId="0">
      <selection activeCell="J31" sqref="J31"/>
    </sheetView>
  </sheetViews>
  <sheetFormatPr baseColWidth="10" defaultRowHeight="14.4"/>
  <cols>
    <col min="1" max="1" width="11.5546875" style="206"/>
    <col min="2" max="2" width="4.5546875" style="206" bestFit="1" customWidth="1"/>
    <col min="3" max="3" width="47.21875" style="206" bestFit="1" customWidth="1"/>
    <col min="4" max="4" width="18.77734375" style="206" bestFit="1" customWidth="1"/>
    <col min="5" max="5" width="5.33203125" style="206" bestFit="1" customWidth="1"/>
    <col min="6" max="6" width="6.5546875" style="206" bestFit="1" customWidth="1"/>
    <col min="7" max="7" width="8.5546875" style="206" bestFit="1" customWidth="1"/>
    <col min="8" max="8" width="12.21875" style="206" bestFit="1" customWidth="1"/>
    <col min="9" max="16384" width="11.5546875" style="206"/>
  </cols>
  <sheetData>
    <row r="2" spans="1:8" ht="16.2">
      <c r="A2" s="909" t="s">
        <v>2710</v>
      </c>
    </row>
    <row r="3" spans="1:8" ht="28.8">
      <c r="A3" s="176" t="s">
        <v>2597</v>
      </c>
    </row>
    <row r="6" spans="1:8" ht="43.8" thickBot="1">
      <c r="B6" s="207" t="s">
        <v>664</v>
      </c>
      <c r="C6" s="208" t="s">
        <v>665</v>
      </c>
      <c r="D6" s="208" t="s">
        <v>666</v>
      </c>
      <c r="E6" s="209" t="s">
        <v>2757</v>
      </c>
      <c r="F6" s="209" t="s">
        <v>667</v>
      </c>
      <c r="G6" s="209" t="s">
        <v>668</v>
      </c>
      <c r="H6" s="209" t="s">
        <v>669</v>
      </c>
    </row>
    <row r="7" spans="1:8">
      <c r="B7" s="975">
        <v>1</v>
      </c>
      <c r="C7" s="976" t="s">
        <v>656</v>
      </c>
      <c r="D7" s="976" t="s">
        <v>670</v>
      </c>
      <c r="E7" s="210" t="s">
        <v>671</v>
      </c>
      <c r="F7" s="210" t="s">
        <v>671</v>
      </c>
      <c r="G7" s="210" t="s">
        <v>672</v>
      </c>
      <c r="H7" s="210" t="s">
        <v>671</v>
      </c>
    </row>
    <row r="8" spans="1:8">
      <c r="B8" s="211">
        <v>2</v>
      </c>
      <c r="C8" s="212" t="s">
        <v>673</v>
      </c>
      <c r="D8" s="212" t="s">
        <v>670</v>
      </c>
      <c r="E8" s="210" t="s">
        <v>672</v>
      </c>
      <c r="F8" s="210" t="s">
        <v>672</v>
      </c>
      <c r="G8" s="210" t="s">
        <v>672</v>
      </c>
      <c r="H8" s="210" t="s">
        <v>671</v>
      </c>
    </row>
    <row r="9" spans="1:8">
      <c r="B9" s="977">
        <v>3</v>
      </c>
      <c r="C9" s="978" t="s">
        <v>674</v>
      </c>
      <c r="D9" s="978" t="s">
        <v>670</v>
      </c>
      <c r="E9" s="210" t="s">
        <v>671</v>
      </c>
      <c r="F9" s="210" t="s">
        <v>671</v>
      </c>
      <c r="G9" s="210" t="s">
        <v>672</v>
      </c>
      <c r="H9" s="210" t="s">
        <v>672</v>
      </c>
    </row>
    <row r="10" spans="1:8">
      <c r="B10" s="211">
        <v>4</v>
      </c>
      <c r="C10" s="212" t="s">
        <v>675</v>
      </c>
      <c r="D10" s="212" t="s">
        <v>670</v>
      </c>
      <c r="E10" s="210" t="s">
        <v>671</v>
      </c>
      <c r="F10" s="210" t="s">
        <v>671</v>
      </c>
      <c r="G10" s="210" t="s">
        <v>672</v>
      </c>
      <c r="H10" s="210" t="s">
        <v>672</v>
      </c>
    </row>
    <row r="11" spans="1:8">
      <c r="B11" s="977">
        <v>5</v>
      </c>
      <c r="C11" s="978" t="s">
        <v>676</v>
      </c>
      <c r="D11" s="978" t="s">
        <v>670</v>
      </c>
      <c r="E11" s="210" t="s">
        <v>672</v>
      </c>
      <c r="F11" s="210" t="s">
        <v>672</v>
      </c>
      <c r="G11" s="210" t="s">
        <v>672</v>
      </c>
      <c r="H11" s="210" t="s">
        <v>672</v>
      </c>
    </row>
    <row r="12" spans="1:8">
      <c r="B12" s="211">
        <v>6</v>
      </c>
      <c r="C12" s="212" t="s">
        <v>677</v>
      </c>
      <c r="D12" s="212" t="s">
        <v>670</v>
      </c>
      <c r="E12" s="210" t="s">
        <v>671</v>
      </c>
      <c r="F12" s="210" t="s">
        <v>671</v>
      </c>
      <c r="G12" s="210" t="s">
        <v>671</v>
      </c>
      <c r="H12" s="210" t="s">
        <v>672</v>
      </c>
    </row>
    <row r="13" spans="1:8">
      <c r="B13" s="977">
        <v>7</v>
      </c>
      <c r="C13" s="978" t="s">
        <v>678</v>
      </c>
      <c r="D13" s="978" t="s">
        <v>670</v>
      </c>
      <c r="E13" s="210" t="s">
        <v>672</v>
      </c>
      <c r="F13" s="210" t="s">
        <v>672</v>
      </c>
      <c r="G13" s="210" t="s">
        <v>672</v>
      </c>
      <c r="H13" s="210" t="s">
        <v>672</v>
      </c>
    </row>
    <row r="14" spans="1:8">
      <c r="B14" s="211">
        <v>8</v>
      </c>
      <c r="C14" s="212" t="s">
        <v>679</v>
      </c>
      <c r="D14" s="212" t="s">
        <v>670</v>
      </c>
      <c r="E14" s="210" t="s">
        <v>671</v>
      </c>
      <c r="F14" s="210" t="s">
        <v>671</v>
      </c>
      <c r="G14" s="210" t="s">
        <v>671</v>
      </c>
      <c r="H14" s="210" t="s">
        <v>672</v>
      </c>
    </row>
    <row r="15" spans="1:8">
      <c r="B15" s="977">
        <v>9</v>
      </c>
      <c r="C15" s="978" t="s">
        <v>680</v>
      </c>
      <c r="D15" s="978" t="s">
        <v>670</v>
      </c>
      <c r="E15" s="210" t="s">
        <v>671</v>
      </c>
      <c r="F15" s="210" t="s">
        <v>671</v>
      </c>
      <c r="G15" s="210" t="s">
        <v>671</v>
      </c>
      <c r="H15" s="210" t="s">
        <v>672</v>
      </c>
    </row>
    <row r="16" spans="1:8">
      <c r="B16" s="211">
        <v>10</v>
      </c>
      <c r="C16" s="212" t="s">
        <v>681</v>
      </c>
      <c r="D16" s="212" t="s">
        <v>670</v>
      </c>
      <c r="E16" s="210" t="s">
        <v>671</v>
      </c>
      <c r="F16" s="210" t="s">
        <v>671</v>
      </c>
      <c r="G16" s="210" t="s">
        <v>672</v>
      </c>
      <c r="H16" s="210" t="s">
        <v>672</v>
      </c>
    </row>
    <row r="17" spans="2:8">
      <c r="B17" s="977">
        <v>11</v>
      </c>
      <c r="C17" s="978" t="s">
        <v>682</v>
      </c>
      <c r="D17" s="978" t="s">
        <v>670</v>
      </c>
      <c r="E17" s="210" t="s">
        <v>672</v>
      </c>
      <c r="F17" s="210" t="s">
        <v>672</v>
      </c>
      <c r="G17" s="210" t="s">
        <v>672</v>
      </c>
      <c r="H17" s="210" t="s">
        <v>672</v>
      </c>
    </row>
    <row r="18" spans="2:8">
      <c r="B18" s="211">
        <v>12</v>
      </c>
      <c r="C18" s="212" t="s">
        <v>683</v>
      </c>
      <c r="D18" s="212" t="s">
        <v>670</v>
      </c>
      <c r="E18" s="210" t="s">
        <v>672</v>
      </c>
      <c r="F18" s="210" t="s">
        <v>672</v>
      </c>
      <c r="G18" s="210" t="s">
        <v>672</v>
      </c>
      <c r="H18" s="210" t="s">
        <v>672</v>
      </c>
    </row>
    <row r="19" spans="2:8">
      <c r="B19" s="977">
        <v>13</v>
      </c>
      <c r="C19" s="978" t="s">
        <v>684</v>
      </c>
      <c r="D19" s="978" t="s">
        <v>670</v>
      </c>
      <c r="E19" s="210" t="s">
        <v>672</v>
      </c>
      <c r="F19" s="210" t="s">
        <v>672</v>
      </c>
      <c r="G19" s="210" t="s">
        <v>672</v>
      </c>
      <c r="H19" s="210" t="s">
        <v>672</v>
      </c>
    </row>
    <row r="20" spans="2:8">
      <c r="B20" s="211">
        <v>14</v>
      </c>
      <c r="C20" s="212" t="s">
        <v>685</v>
      </c>
      <c r="D20" s="212" t="s">
        <v>670</v>
      </c>
      <c r="E20" s="210" t="s">
        <v>672</v>
      </c>
      <c r="F20" s="210" t="s">
        <v>672</v>
      </c>
      <c r="G20" s="210" t="s">
        <v>672</v>
      </c>
      <c r="H20" s="210" t="s">
        <v>672</v>
      </c>
    </row>
    <row r="21" spans="2:8">
      <c r="B21" s="977">
        <v>15</v>
      </c>
      <c r="C21" s="978" t="s">
        <v>686</v>
      </c>
      <c r="D21" s="978" t="s">
        <v>687</v>
      </c>
      <c r="E21" s="210" t="s">
        <v>672</v>
      </c>
      <c r="F21" s="210" t="s">
        <v>672</v>
      </c>
      <c r="G21" s="210" t="s">
        <v>672</v>
      </c>
      <c r="H21" s="210" t="s">
        <v>672</v>
      </c>
    </row>
    <row r="22" spans="2:8">
      <c r="B22" s="211">
        <v>16</v>
      </c>
      <c r="C22" s="212" t="s">
        <v>688</v>
      </c>
      <c r="D22" s="212" t="s">
        <v>687</v>
      </c>
      <c r="E22" s="210" t="s">
        <v>672</v>
      </c>
      <c r="F22" s="210" t="s">
        <v>672</v>
      </c>
      <c r="G22" s="210" t="s">
        <v>672</v>
      </c>
      <c r="H22" s="210" t="s">
        <v>671</v>
      </c>
    </row>
    <row r="23" spans="2:8">
      <c r="B23" s="977">
        <v>17</v>
      </c>
      <c r="C23" s="978" t="s">
        <v>689</v>
      </c>
      <c r="D23" s="978" t="s">
        <v>687</v>
      </c>
      <c r="E23" s="210" t="s">
        <v>671</v>
      </c>
      <c r="F23" s="210" t="s">
        <v>671</v>
      </c>
      <c r="G23" s="210" t="s">
        <v>672</v>
      </c>
      <c r="H23" s="210" t="s">
        <v>671</v>
      </c>
    </row>
    <row r="24" spans="2:8">
      <c r="B24" s="211">
        <v>18</v>
      </c>
      <c r="C24" s="212" t="s">
        <v>690</v>
      </c>
      <c r="D24" s="212" t="s">
        <v>691</v>
      </c>
      <c r="E24" s="210" t="s">
        <v>671</v>
      </c>
      <c r="F24" s="210" t="s">
        <v>672</v>
      </c>
      <c r="G24" s="210" t="s">
        <v>672</v>
      </c>
      <c r="H24" s="210" t="s">
        <v>672</v>
      </c>
    </row>
    <row r="25" spans="2:8">
      <c r="B25" s="977">
        <v>19</v>
      </c>
      <c r="C25" s="978" t="s">
        <v>692</v>
      </c>
      <c r="D25" s="978" t="s">
        <v>693</v>
      </c>
      <c r="E25" s="210" t="s">
        <v>672</v>
      </c>
      <c r="F25" s="210" t="s">
        <v>672</v>
      </c>
      <c r="G25" s="210" t="s">
        <v>672</v>
      </c>
      <c r="H25" s="210" t="s">
        <v>672</v>
      </c>
    </row>
    <row r="26" spans="2:8">
      <c r="B26" s="211">
        <v>20</v>
      </c>
      <c r="C26" s="212" t="s">
        <v>694</v>
      </c>
      <c r="D26" s="212" t="s">
        <v>693</v>
      </c>
      <c r="E26" s="210" t="s">
        <v>671</v>
      </c>
      <c r="F26" s="210" t="s">
        <v>672</v>
      </c>
      <c r="G26" s="210" t="s">
        <v>672</v>
      </c>
      <c r="H26" s="210" t="s">
        <v>672</v>
      </c>
    </row>
  </sheetData>
  <conditionalFormatting sqref="C7:D26">
    <cfRule type="containsText" dxfId="11" priority="7" operator="containsText" text="Not">
      <formula>NOT(ISERROR(SEARCH("Not",C7)))</formula>
    </cfRule>
  </conditionalFormatting>
  <conditionalFormatting sqref="E7:H26">
    <cfRule type="cellIs" dxfId="10" priority="1" operator="equal">
      <formula>"N/A"</formula>
    </cfRule>
    <cfRule type="cellIs" dxfId="9" priority="2" operator="equal">
      <formula>"Oui"</formula>
    </cfRule>
    <cfRule type="cellIs" dxfId="8" priority="3" operator="equal">
      <formula>"Non"</formula>
    </cfRule>
  </conditionalFormatting>
  <hyperlinks>
    <hyperlink ref="A2" location="Sommaire!A1" display="Retour au sommaire" xr:uid="{A7639C56-E7C6-4B0D-AEF4-716C896FF6C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2AC08-7980-40DC-8AAF-51CF3361929C}">
  <sheetPr codeName="Feuil2"/>
  <dimension ref="A2:K182"/>
  <sheetViews>
    <sheetView workbookViewId="0"/>
  </sheetViews>
  <sheetFormatPr baseColWidth="10" defaultColWidth="10.77734375" defaultRowHeight="12"/>
  <cols>
    <col min="1" max="1" width="20.21875" style="1" bestFit="1" customWidth="1"/>
    <col min="2" max="2" width="48.44140625" style="3" bestFit="1" customWidth="1"/>
    <col min="3" max="3" width="45.109375" style="1" customWidth="1"/>
    <col min="4" max="4" width="24.109375" style="1" customWidth="1"/>
    <col min="5" max="5" width="11.77734375" style="1" customWidth="1"/>
    <col min="6" max="6" width="14.44140625" style="2" bestFit="1" customWidth="1"/>
    <col min="7" max="7" width="20.109375" style="1" bestFit="1" customWidth="1"/>
    <col min="8" max="8" width="32" style="1" bestFit="1" customWidth="1"/>
    <col min="9" max="9" width="35.77734375" style="2" bestFit="1" customWidth="1"/>
    <col min="10" max="10" width="31.109375" style="1" customWidth="1"/>
    <col min="11" max="11" width="10.77734375" style="3"/>
    <col min="12" max="12" width="4.5546875" style="3" bestFit="1" customWidth="1"/>
    <col min="13" max="16384" width="10.77734375" style="3"/>
  </cols>
  <sheetData>
    <row r="2" spans="1:10" ht="16.2">
      <c r="A2" s="909" t="s">
        <v>2710</v>
      </c>
    </row>
    <row r="3" spans="1:10" ht="28.8">
      <c r="A3" s="176" t="s">
        <v>244</v>
      </c>
    </row>
    <row r="4" spans="1:10">
      <c r="A4" s="1095"/>
      <c r="B4" s="1095"/>
      <c r="C4" s="1095"/>
      <c r="D4" s="1095"/>
      <c r="E4" s="1095"/>
      <c r="F4" s="1095"/>
      <c r="G4" s="1095"/>
      <c r="H4" s="1095"/>
      <c r="I4" s="1095"/>
      <c r="J4" s="1095"/>
    </row>
    <row r="5" spans="1:10">
      <c r="A5" s="1096" t="s">
        <v>0</v>
      </c>
      <c r="B5" s="1096" t="s">
        <v>1</v>
      </c>
      <c r="C5" s="1098" t="s">
        <v>2</v>
      </c>
      <c r="D5" s="1098"/>
      <c r="E5" s="1098"/>
      <c r="F5" s="1098" t="s">
        <v>3</v>
      </c>
      <c r="G5" s="1098"/>
      <c r="H5" s="1098"/>
      <c r="I5" s="1098" t="s">
        <v>4</v>
      </c>
      <c r="J5" s="1098"/>
    </row>
    <row r="6" spans="1:10">
      <c r="A6" s="1096"/>
      <c r="B6" s="1096"/>
      <c r="C6" s="1099" t="s">
        <v>5</v>
      </c>
      <c r="D6" s="1099"/>
      <c r="E6" s="1099" t="s">
        <v>6</v>
      </c>
      <c r="F6" s="1099" t="s">
        <v>7</v>
      </c>
      <c r="G6" s="1099"/>
      <c r="H6" s="1099"/>
      <c r="I6" s="4"/>
      <c r="J6" s="4"/>
    </row>
    <row r="7" spans="1:10" s="6" customFormat="1" ht="23.4" customHeight="1" thickBot="1">
      <c r="A7" s="1097"/>
      <c r="B7" s="1097"/>
      <c r="C7" s="5" t="s">
        <v>8</v>
      </c>
      <c r="D7" s="5" t="s">
        <v>9</v>
      </c>
      <c r="E7" s="1100"/>
      <c r="F7" s="5" t="s">
        <v>10</v>
      </c>
      <c r="G7" s="5" t="s">
        <v>11</v>
      </c>
      <c r="H7" s="5" t="s">
        <v>12</v>
      </c>
      <c r="I7" s="5" t="s">
        <v>13</v>
      </c>
      <c r="J7" s="5" t="s">
        <v>14</v>
      </c>
    </row>
    <row r="8" spans="1:10" ht="12.6" thickBot="1"/>
    <row r="9" spans="1:10" ht="24">
      <c r="A9" s="1061" t="s">
        <v>15</v>
      </c>
      <c r="B9" s="7" t="s">
        <v>16</v>
      </c>
      <c r="C9" s="8" t="s">
        <v>17</v>
      </c>
      <c r="D9" s="8" t="s">
        <v>18</v>
      </c>
      <c r="E9" s="9"/>
      <c r="F9" s="10">
        <v>32496</v>
      </c>
      <c r="G9" s="1087" t="s">
        <v>19</v>
      </c>
      <c r="H9" s="1087" t="s">
        <v>20</v>
      </c>
      <c r="I9" s="1089" t="s">
        <v>21</v>
      </c>
      <c r="J9" s="11" t="s">
        <v>22</v>
      </c>
    </row>
    <row r="10" spans="1:10">
      <c r="A10" s="1062"/>
      <c r="B10" s="12" t="s">
        <v>23</v>
      </c>
      <c r="C10" s="13"/>
      <c r="D10" s="13"/>
      <c r="E10" s="14"/>
      <c r="F10" s="15">
        <v>34105</v>
      </c>
      <c r="G10" s="1088"/>
      <c r="H10" s="1088"/>
      <c r="I10" s="1090"/>
      <c r="J10" s="18" t="s">
        <v>22</v>
      </c>
    </row>
    <row r="11" spans="1:10">
      <c r="A11" s="1062"/>
      <c r="B11" s="12" t="s">
        <v>24</v>
      </c>
      <c r="C11" s="19"/>
      <c r="D11" s="13"/>
      <c r="E11" s="20"/>
      <c r="F11" s="15">
        <v>35501</v>
      </c>
      <c r="G11" s="1088"/>
      <c r="H11" s="1088"/>
      <c r="I11" s="1090"/>
      <c r="J11" s="18" t="s">
        <v>22</v>
      </c>
    </row>
    <row r="12" spans="1:10">
      <c r="A12" s="1062"/>
      <c r="B12" s="12" t="s">
        <v>25</v>
      </c>
      <c r="C12" s="13"/>
      <c r="D12" s="13"/>
      <c r="E12" s="20"/>
      <c r="F12" s="15">
        <v>36698</v>
      </c>
      <c r="G12" s="1088"/>
      <c r="H12" s="1088"/>
      <c r="I12" s="1090"/>
      <c r="J12" s="18" t="s">
        <v>26</v>
      </c>
    </row>
    <row r="13" spans="1:10">
      <c r="A13" s="1062"/>
      <c r="B13" s="12" t="s">
        <v>27</v>
      </c>
      <c r="C13" s="13"/>
      <c r="D13" s="13"/>
      <c r="E13" s="20"/>
      <c r="F13" s="15">
        <v>40491</v>
      </c>
      <c r="G13" s="1088"/>
      <c r="H13" s="1088"/>
      <c r="I13" s="1090"/>
      <c r="J13" s="18" t="s">
        <v>26</v>
      </c>
    </row>
    <row r="14" spans="1:10" ht="12.6" thickBot="1">
      <c r="A14" s="1062"/>
      <c r="B14" s="21" t="s">
        <v>28</v>
      </c>
      <c r="C14" s="13"/>
      <c r="D14" s="13"/>
      <c r="E14" s="20"/>
      <c r="F14" s="22">
        <v>42895</v>
      </c>
      <c r="G14" s="1088"/>
      <c r="H14" s="1088"/>
      <c r="I14" s="1090"/>
      <c r="J14" s="1091" t="s">
        <v>29</v>
      </c>
    </row>
    <row r="15" spans="1:10">
      <c r="A15" s="1062"/>
      <c r="B15" s="23" t="s">
        <v>30</v>
      </c>
      <c r="C15" s="13"/>
      <c r="D15" s="13"/>
      <c r="E15" s="20"/>
      <c r="F15" s="24">
        <v>42937</v>
      </c>
      <c r="G15" s="16"/>
      <c r="H15" s="17"/>
      <c r="I15" s="1090"/>
      <c r="J15" s="1092"/>
    </row>
    <row r="16" spans="1:10">
      <c r="A16" s="1062"/>
      <c r="B16" s="25" t="s">
        <v>31</v>
      </c>
      <c r="C16" s="13"/>
      <c r="D16" s="13"/>
      <c r="E16" s="13"/>
      <c r="F16" s="24">
        <v>36776</v>
      </c>
      <c r="G16" s="16"/>
      <c r="H16" s="17"/>
      <c r="I16" s="1090"/>
      <c r="J16" s="1092"/>
    </row>
    <row r="17" spans="1:10">
      <c r="A17" s="1062"/>
      <c r="B17" s="25" t="s">
        <v>32</v>
      </c>
      <c r="C17" s="13"/>
      <c r="D17" s="13"/>
      <c r="E17" s="13"/>
      <c r="F17" s="24">
        <v>36776</v>
      </c>
      <c r="G17" s="16"/>
      <c r="H17" s="17"/>
      <c r="I17" s="1090"/>
      <c r="J17" s="1092"/>
    </row>
    <row r="18" spans="1:10">
      <c r="A18" s="1062"/>
      <c r="B18" s="25" t="s">
        <v>33</v>
      </c>
      <c r="C18" s="26"/>
      <c r="D18" s="26"/>
      <c r="E18" s="13"/>
      <c r="F18" s="24">
        <v>38335</v>
      </c>
      <c r="G18" s="26"/>
      <c r="H18" s="24">
        <v>49292</v>
      </c>
      <c r="I18" s="1090"/>
      <c r="J18" s="1092"/>
    </row>
    <row r="19" spans="1:10">
      <c r="A19" s="1062"/>
      <c r="B19" s="25" t="s">
        <v>34</v>
      </c>
      <c r="C19" s="26"/>
      <c r="D19" s="26"/>
      <c r="E19" s="13"/>
      <c r="F19" s="24">
        <v>38335</v>
      </c>
      <c r="G19" s="26"/>
      <c r="H19" s="27"/>
      <c r="I19" s="1090"/>
      <c r="J19" s="1092"/>
    </row>
    <row r="20" spans="1:10">
      <c r="A20" s="1062"/>
      <c r="B20" s="25" t="s">
        <v>35</v>
      </c>
      <c r="C20" s="26"/>
      <c r="D20" s="26"/>
      <c r="E20" s="13"/>
      <c r="F20" s="24">
        <v>38335</v>
      </c>
      <c r="G20" s="26"/>
      <c r="H20" s="27"/>
      <c r="I20" s="1090"/>
      <c r="J20" s="1092"/>
    </row>
    <row r="21" spans="1:10">
      <c r="A21" s="1062"/>
      <c r="B21" s="25" t="s">
        <v>36</v>
      </c>
      <c r="C21" s="26"/>
      <c r="D21" s="26"/>
      <c r="E21" s="13"/>
      <c r="F21" s="24">
        <v>41759</v>
      </c>
      <c r="G21" s="26"/>
      <c r="H21" s="28"/>
      <c r="I21" s="1090"/>
      <c r="J21" s="1092"/>
    </row>
    <row r="22" spans="1:10">
      <c r="A22" s="1062"/>
      <c r="B22" s="25" t="s">
        <v>37</v>
      </c>
      <c r="C22" s="26"/>
      <c r="D22" s="20"/>
      <c r="E22" s="29" t="s">
        <v>38</v>
      </c>
      <c r="F22" s="24">
        <v>42936</v>
      </c>
      <c r="G22" s="26"/>
      <c r="H22" s="30">
        <v>55037</v>
      </c>
      <c r="I22" s="1090"/>
      <c r="J22" s="1092"/>
    </row>
    <row r="23" spans="1:10">
      <c r="A23" s="1062"/>
      <c r="B23" s="25" t="s">
        <v>39</v>
      </c>
      <c r="C23" s="26"/>
      <c r="D23" s="26"/>
      <c r="E23" s="29" t="s">
        <v>40</v>
      </c>
      <c r="F23" s="24">
        <v>42936</v>
      </c>
      <c r="G23" s="26"/>
      <c r="H23" s="30">
        <v>55037</v>
      </c>
      <c r="I23" s="1090"/>
      <c r="J23" s="1092"/>
    </row>
    <row r="24" spans="1:10">
      <c r="A24" s="1062"/>
      <c r="B24" s="25" t="s">
        <v>41</v>
      </c>
      <c r="C24" s="26"/>
      <c r="D24" s="26"/>
      <c r="E24" s="29" t="s">
        <v>42</v>
      </c>
      <c r="F24" s="31">
        <v>42936</v>
      </c>
      <c r="G24" s="26"/>
      <c r="H24" s="30">
        <v>55037</v>
      </c>
      <c r="I24" s="1090"/>
      <c r="J24" s="1092"/>
    </row>
    <row r="25" spans="1:10">
      <c r="A25" s="1062"/>
      <c r="B25" s="25" t="s">
        <v>43</v>
      </c>
      <c r="C25" s="26"/>
      <c r="D25" s="26"/>
      <c r="E25" s="29" t="s">
        <v>44</v>
      </c>
      <c r="F25" s="31">
        <v>42936</v>
      </c>
      <c r="G25" s="26"/>
      <c r="H25" s="30">
        <v>55037</v>
      </c>
      <c r="I25" s="1090"/>
      <c r="J25" s="1092"/>
    </row>
    <row r="26" spans="1:10" ht="12.6" thickBot="1">
      <c r="A26" s="1062"/>
      <c r="B26" s="25" t="s">
        <v>45</v>
      </c>
      <c r="C26" s="26"/>
      <c r="D26" s="26"/>
      <c r="E26" s="29" t="s">
        <v>46</v>
      </c>
      <c r="F26" s="31">
        <v>42936</v>
      </c>
      <c r="G26" s="26"/>
      <c r="H26" s="31">
        <v>55037</v>
      </c>
      <c r="I26" s="1090"/>
      <c r="J26" s="1092"/>
    </row>
    <row r="27" spans="1:10" ht="12.6" thickBot="1">
      <c r="A27" s="1062"/>
      <c r="B27" s="32"/>
      <c r="C27" s="33" t="s">
        <v>47</v>
      </c>
      <c r="D27" s="33"/>
      <c r="E27" s="34"/>
      <c r="F27" s="35"/>
      <c r="G27" s="35"/>
      <c r="H27" s="35"/>
      <c r="I27" s="36"/>
      <c r="J27" s="37"/>
    </row>
    <row r="28" spans="1:10" ht="24">
      <c r="A28" s="1062"/>
      <c r="B28" s="38" t="s">
        <v>48</v>
      </c>
      <c r="C28" s="8" t="s">
        <v>49</v>
      </c>
      <c r="D28" s="8" t="s">
        <v>50</v>
      </c>
      <c r="E28" s="20"/>
      <c r="F28" s="30">
        <v>38117</v>
      </c>
      <c r="G28" s="1087" t="s">
        <v>19</v>
      </c>
      <c r="H28" s="1087" t="s">
        <v>20</v>
      </c>
      <c r="I28" s="1087" t="s">
        <v>51</v>
      </c>
      <c r="J28" s="39" t="s">
        <v>26</v>
      </c>
    </row>
    <row r="29" spans="1:10">
      <c r="A29" s="1022"/>
      <c r="B29" s="40" t="s">
        <v>23</v>
      </c>
      <c r="C29" s="13"/>
      <c r="D29" s="13"/>
      <c r="E29" s="20"/>
      <c r="F29" s="30">
        <v>41952</v>
      </c>
      <c r="G29" s="1088"/>
      <c r="H29" s="1088"/>
      <c r="I29" s="1088"/>
      <c r="J29" s="41" t="s">
        <v>26</v>
      </c>
    </row>
    <row r="30" spans="1:10">
      <c r="A30" s="1022"/>
      <c r="B30" s="40" t="s">
        <v>52</v>
      </c>
      <c r="C30" s="13"/>
      <c r="D30" s="42"/>
      <c r="E30" s="20"/>
      <c r="F30" s="15">
        <v>38860</v>
      </c>
      <c r="G30" s="16"/>
      <c r="H30" s="16"/>
      <c r="I30" s="1088"/>
      <c r="J30" s="41"/>
    </row>
    <row r="31" spans="1:10">
      <c r="A31" s="1022"/>
      <c r="B31" s="40" t="s">
        <v>53</v>
      </c>
      <c r="C31" s="13"/>
      <c r="D31" s="42"/>
      <c r="E31" s="20"/>
      <c r="F31" s="15">
        <v>47074</v>
      </c>
      <c r="G31" s="16"/>
      <c r="H31" s="16"/>
      <c r="I31" s="1088"/>
      <c r="J31" s="41"/>
    </row>
    <row r="32" spans="1:10">
      <c r="A32" s="1022"/>
      <c r="B32" s="40" t="s">
        <v>54</v>
      </c>
      <c r="C32" s="26"/>
      <c r="D32" s="43"/>
      <c r="E32" s="29" t="s">
        <v>55</v>
      </c>
      <c r="F32" s="15">
        <v>42936</v>
      </c>
      <c r="G32" s="26"/>
      <c r="H32" s="30">
        <v>18512</v>
      </c>
      <c r="I32" s="1088"/>
      <c r="J32" s="1092" t="s">
        <v>29</v>
      </c>
    </row>
    <row r="33" spans="1:10" ht="12.6" thickBot="1">
      <c r="A33" s="1023"/>
      <c r="B33" s="44" t="s">
        <v>56</v>
      </c>
      <c r="C33" s="45"/>
      <c r="D33" s="46"/>
      <c r="E33" s="47" t="s">
        <v>57</v>
      </c>
      <c r="F33" s="22">
        <v>42936</v>
      </c>
      <c r="G33" s="45"/>
      <c r="H33" s="48">
        <v>18512</v>
      </c>
      <c r="I33" s="1093"/>
      <c r="J33" s="1094"/>
    </row>
    <row r="34" spans="1:10" ht="12.6" thickBot="1">
      <c r="B34" s="49"/>
      <c r="F34" s="50"/>
    </row>
    <row r="35" spans="1:10">
      <c r="A35" s="1083" t="s">
        <v>58</v>
      </c>
      <c r="B35" s="38" t="s">
        <v>59</v>
      </c>
      <c r="C35" s="1076" t="s">
        <v>60</v>
      </c>
      <c r="D35" s="1076" t="s">
        <v>61</v>
      </c>
      <c r="E35" s="51"/>
      <c r="F35" s="52">
        <v>36214</v>
      </c>
      <c r="G35" s="1012" t="s">
        <v>62</v>
      </c>
      <c r="H35" s="1012" t="s">
        <v>20</v>
      </c>
      <c r="I35" s="1012" t="s">
        <v>63</v>
      </c>
      <c r="J35" s="1018" t="s">
        <v>64</v>
      </c>
    </row>
    <row r="36" spans="1:10">
      <c r="A36" s="1084"/>
      <c r="B36" s="40" t="s">
        <v>65</v>
      </c>
      <c r="C36" s="1077"/>
      <c r="D36" s="1077"/>
      <c r="E36" s="55"/>
      <c r="F36" s="56">
        <v>2009</v>
      </c>
      <c r="G36" s="1013"/>
      <c r="H36" s="1013"/>
      <c r="I36" s="1013"/>
      <c r="J36" s="1074"/>
    </row>
    <row r="37" spans="1:10">
      <c r="A37" s="1084"/>
      <c r="B37" s="40" t="s">
        <v>24</v>
      </c>
      <c r="C37" s="1077"/>
      <c r="D37" s="1077"/>
      <c r="E37" s="55"/>
      <c r="F37" s="58">
        <v>42864</v>
      </c>
      <c r="G37" s="1013"/>
      <c r="H37" s="1013"/>
      <c r="I37" s="1013"/>
      <c r="J37" s="1075" t="s">
        <v>66</v>
      </c>
    </row>
    <row r="38" spans="1:10">
      <c r="A38" s="1084"/>
      <c r="B38" s="40" t="s">
        <v>25</v>
      </c>
      <c r="C38" s="1077"/>
      <c r="D38" s="1077"/>
      <c r="E38" s="55"/>
      <c r="F38" s="58">
        <v>42864</v>
      </c>
      <c r="G38" s="1013"/>
      <c r="H38" s="1013"/>
      <c r="I38" s="1013"/>
      <c r="J38" s="1019"/>
    </row>
    <row r="39" spans="1:10">
      <c r="A39" s="1084"/>
      <c r="B39" s="23" t="s">
        <v>67</v>
      </c>
      <c r="C39" s="54"/>
      <c r="D39" s="54"/>
      <c r="E39" s="55"/>
      <c r="F39" s="58">
        <v>42937</v>
      </c>
      <c r="G39" s="57"/>
      <c r="H39" s="57"/>
      <c r="I39" s="1013"/>
      <c r="J39" s="1019"/>
    </row>
    <row r="40" spans="1:10">
      <c r="A40" s="1084"/>
      <c r="B40" s="25" t="s">
        <v>68</v>
      </c>
      <c r="C40" s="59"/>
      <c r="D40" s="59"/>
      <c r="E40" s="60" t="s">
        <v>69</v>
      </c>
      <c r="F40" s="58">
        <v>40099</v>
      </c>
      <c r="G40" s="61"/>
      <c r="H40" s="62">
        <v>49229</v>
      </c>
      <c r="I40" s="1013"/>
      <c r="J40" s="1019"/>
    </row>
    <row r="41" spans="1:10">
      <c r="A41" s="1084"/>
      <c r="B41" s="25" t="s">
        <v>70</v>
      </c>
      <c r="C41" s="59"/>
      <c r="D41" s="59"/>
      <c r="E41" s="60" t="s">
        <v>71</v>
      </c>
      <c r="F41" s="58">
        <v>40099</v>
      </c>
      <c r="G41" s="61"/>
      <c r="H41" s="58">
        <v>49229</v>
      </c>
      <c r="I41" s="1013"/>
      <c r="J41" s="1019"/>
    </row>
    <row r="42" spans="1:10">
      <c r="A42" s="1084"/>
      <c r="B42" s="25" t="s">
        <v>72</v>
      </c>
      <c r="C42" s="59"/>
      <c r="D42" s="59"/>
      <c r="E42" s="60" t="s">
        <v>73</v>
      </c>
      <c r="F42" s="58" t="s">
        <v>74</v>
      </c>
      <c r="G42" s="61"/>
      <c r="H42" s="58" t="s">
        <v>75</v>
      </c>
      <c r="I42" s="1013"/>
      <c r="J42" s="1019"/>
    </row>
    <row r="43" spans="1:10">
      <c r="A43" s="1084"/>
      <c r="B43" s="25" t="s">
        <v>76</v>
      </c>
      <c r="C43" s="59"/>
      <c r="D43" s="59"/>
      <c r="E43" s="60" t="s">
        <v>77</v>
      </c>
      <c r="F43" s="58" t="s">
        <v>74</v>
      </c>
      <c r="G43" s="61"/>
      <c r="H43" s="58" t="s">
        <v>75</v>
      </c>
      <c r="I43" s="1013"/>
      <c r="J43" s="1019"/>
    </row>
    <row r="44" spans="1:10">
      <c r="A44" s="1084"/>
      <c r="B44" s="25" t="s">
        <v>78</v>
      </c>
      <c r="C44" s="59"/>
      <c r="D44" s="59"/>
      <c r="E44" s="60" t="s">
        <v>79</v>
      </c>
      <c r="F44" s="58">
        <v>41940</v>
      </c>
      <c r="G44" s="61"/>
      <c r="H44" s="62">
        <v>51055</v>
      </c>
      <c r="I44" s="1013"/>
      <c r="J44" s="1019"/>
    </row>
    <row r="45" spans="1:10">
      <c r="A45" s="1084"/>
      <c r="B45" s="25" t="s">
        <v>80</v>
      </c>
      <c r="C45" s="59"/>
      <c r="D45" s="59"/>
      <c r="E45" s="60" t="s">
        <v>81</v>
      </c>
      <c r="F45" s="58">
        <v>41940</v>
      </c>
      <c r="G45" s="61"/>
      <c r="H45" s="62">
        <v>51055</v>
      </c>
      <c r="I45" s="1013"/>
      <c r="J45" s="1019"/>
    </row>
    <row r="46" spans="1:10">
      <c r="A46" s="1084"/>
      <c r="B46" s="25" t="s">
        <v>82</v>
      </c>
      <c r="C46" s="59"/>
      <c r="D46" s="59"/>
      <c r="E46" s="60" t="s">
        <v>83</v>
      </c>
      <c r="F46" s="58">
        <v>41940</v>
      </c>
      <c r="G46" s="61"/>
      <c r="H46" s="58">
        <v>51055</v>
      </c>
      <c r="I46" s="1013"/>
      <c r="J46" s="1019"/>
    </row>
    <row r="47" spans="1:10" ht="12.6" thickBot="1">
      <c r="A47" s="1084"/>
      <c r="B47" s="63"/>
      <c r="C47" s="64"/>
      <c r="D47" s="64"/>
      <c r="E47" s="65"/>
      <c r="F47" s="66"/>
      <c r="G47" s="67"/>
      <c r="H47" s="67"/>
      <c r="I47" s="1014"/>
      <c r="J47" s="1020"/>
    </row>
    <row r="48" spans="1:10" ht="12.6" thickBot="1">
      <c r="A48" s="1084"/>
      <c r="B48" s="69"/>
      <c r="C48" s="70"/>
      <c r="D48" s="70"/>
      <c r="E48" s="70"/>
      <c r="F48" s="71"/>
      <c r="G48" s="72"/>
      <c r="H48" s="72"/>
      <c r="I48" s="73"/>
      <c r="J48" s="74"/>
    </row>
    <row r="49" spans="1:10" ht="12.6" thickBot="1">
      <c r="A49" s="1084"/>
      <c r="B49" s="75" t="s">
        <v>84</v>
      </c>
      <c r="C49" s="76"/>
      <c r="D49" s="76"/>
      <c r="E49" s="76"/>
      <c r="F49" s="77">
        <v>37326</v>
      </c>
      <c r="G49" s="78"/>
      <c r="H49" s="78"/>
      <c r="I49" s="79"/>
      <c r="J49" s="80"/>
    </row>
    <row r="50" spans="1:10" ht="12.6" thickBot="1">
      <c r="A50" s="1084"/>
      <c r="B50" s="69"/>
      <c r="C50" s="81"/>
      <c r="D50" s="71"/>
      <c r="E50" s="71"/>
      <c r="F50" s="71"/>
      <c r="G50" s="72"/>
      <c r="H50" s="72"/>
      <c r="I50" s="73"/>
      <c r="J50" s="82"/>
    </row>
    <row r="51" spans="1:10">
      <c r="A51" s="1084"/>
      <c r="B51" s="38" t="s">
        <v>85</v>
      </c>
      <c r="C51" s="1076" t="s">
        <v>86</v>
      </c>
      <c r="D51" s="1078" t="s">
        <v>87</v>
      </c>
      <c r="E51" s="83"/>
      <c r="F51" s="52">
        <v>41950</v>
      </c>
      <c r="G51" s="83"/>
      <c r="H51" s="1012" t="s">
        <v>20</v>
      </c>
      <c r="I51" s="1012" t="s">
        <v>88</v>
      </c>
      <c r="J51" s="1018" t="s">
        <v>89</v>
      </c>
    </row>
    <row r="52" spans="1:10">
      <c r="A52" s="1084"/>
      <c r="B52" s="40" t="s">
        <v>90</v>
      </c>
      <c r="C52" s="1077"/>
      <c r="D52" s="1079"/>
      <c r="E52" s="57"/>
      <c r="F52" s="58">
        <v>41950</v>
      </c>
      <c r="G52" s="84"/>
      <c r="H52" s="1013"/>
      <c r="I52" s="1013"/>
      <c r="J52" s="1019"/>
    </row>
    <row r="53" spans="1:10">
      <c r="A53" s="1085"/>
      <c r="B53" s="85" t="s">
        <v>91</v>
      </c>
      <c r="C53" s="86"/>
      <c r="D53" s="87"/>
      <c r="E53" s="57"/>
      <c r="F53" s="58">
        <v>42135</v>
      </c>
      <c r="G53" s="84"/>
      <c r="H53" s="1013"/>
      <c r="I53" s="1013"/>
      <c r="J53" s="1019"/>
    </row>
    <row r="54" spans="1:10">
      <c r="A54" s="1085"/>
      <c r="B54" s="23" t="s">
        <v>92</v>
      </c>
      <c r="C54" s="54"/>
      <c r="D54" s="54"/>
      <c r="E54" s="55"/>
      <c r="F54" s="58">
        <v>42059</v>
      </c>
      <c r="G54" s="57"/>
      <c r="H54" s="57"/>
      <c r="I54" s="1013"/>
      <c r="J54" s="1019"/>
    </row>
    <row r="55" spans="1:10">
      <c r="A55" s="1085"/>
      <c r="B55" s="85" t="s">
        <v>93</v>
      </c>
      <c r="C55" s="59"/>
      <c r="D55" s="61"/>
      <c r="E55" s="88" t="s">
        <v>94</v>
      </c>
      <c r="F55" s="1080">
        <v>43161</v>
      </c>
      <c r="G55" s="61"/>
      <c r="H55" s="89"/>
      <c r="I55" s="1013"/>
      <c r="J55" s="1019"/>
    </row>
    <row r="56" spans="1:10">
      <c r="A56" s="1085"/>
      <c r="B56" s="85" t="s">
        <v>95</v>
      </c>
      <c r="C56" s="59"/>
      <c r="D56" s="61"/>
      <c r="E56" s="88" t="s">
        <v>96</v>
      </c>
      <c r="F56" s="1081"/>
      <c r="G56" s="61"/>
      <c r="H56" s="57"/>
      <c r="I56" s="1013"/>
      <c r="J56" s="1019"/>
    </row>
    <row r="57" spans="1:10">
      <c r="A57" s="1085"/>
      <c r="B57" s="85" t="s">
        <v>97</v>
      </c>
      <c r="C57" s="59"/>
      <c r="D57" s="61"/>
      <c r="E57" s="88" t="s">
        <v>98</v>
      </c>
      <c r="F57" s="1081"/>
      <c r="G57" s="61"/>
      <c r="H57" s="57"/>
      <c r="I57" s="1013"/>
      <c r="J57" s="1019"/>
    </row>
    <row r="58" spans="1:10">
      <c r="A58" s="1085"/>
      <c r="B58" s="85" t="s">
        <v>99</v>
      </c>
      <c r="C58" s="59"/>
      <c r="D58" s="61"/>
      <c r="E58" s="88" t="s">
        <v>100</v>
      </c>
      <c r="F58" s="1081"/>
      <c r="G58" s="61"/>
      <c r="H58" s="57" t="s">
        <v>101</v>
      </c>
      <c r="I58" s="1013"/>
      <c r="J58" s="1019"/>
    </row>
    <row r="59" spans="1:10">
      <c r="A59" s="1085"/>
      <c r="B59" s="85" t="s">
        <v>102</v>
      </c>
      <c r="C59" s="59"/>
      <c r="D59" s="61"/>
      <c r="E59" s="88" t="s">
        <v>103</v>
      </c>
      <c r="F59" s="1081"/>
      <c r="G59" s="61"/>
      <c r="H59" s="57"/>
      <c r="I59" s="1013"/>
      <c r="J59" s="1019"/>
    </row>
    <row r="60" spans="1:10">
      <c r="A60" s="1085"/>
      <c r="B60" s="85" t="s">
        <v>104</v>
      </c>
      <c r="C60" s="59"/>
      <c r="D60" s="61"/>
      <c r="E60" s="88" t="s">
        <v>105</v>
      </c>
      <c r="F60" s="1081"/>
      <c r="G60" s="61"/>
      <c r="H60" s="57"/>
      <c r="I60" s="1013"/>
      <c r="J60" s="1019"/>
    </row>
    <row r="61" spans="1:10" ht="12.6" thickBot="1">
      <c r="A61" s="1086"/>
      <c r="B61" s="44" t="s">
        <v>106</v>
      </c>
      <c r="C61" s="91"/>
      <c r="D61" s="92"/>
      <c r="E61" s="93" t="s">
        <v>107</v>
      </c>
      <c r="F61" s="1082"/>
      <c r="G61" s="92"/>
      <c r="H61" s="68"/>
      <c r="I61" s="1014"/>
      <c r="J61" s="1020"/>
    </row>
    <row r="62" spans="1:10" ht="12.6" thickBot="1">
      <c r="B62" s="49"/>
      <c r="F62" s="50"/>
    </row>
    <row r="63" spans="1:10">
      <c r="A63" s="1034" t="s">
        <v>108</v>
      </c>
      <c r="B63" s="94" t="s">
        <v>109</v>
      </c>
      <c r="C63" s="1024" t="s">
        <v>110</v>
      </c>
      <c r="D63" s="1068" t="s">
        <v>111</v>
      </c>
      <c r="E63" s="1071"/>
      <c r="F63" s="95">
        <v>38735</v>
      </c>
      <c r="G63" s="1052" t="s">
        <v>112</v>
      </c>
      <c r="H63" s="1024" t="s">
        <v>20</v>
      </c>
      <c r="I63" s="1024" t="s">
        <v>113</v>
      </c>
      <c r="J63" s="1031" t="s">
        <v>114</v>
      </c>
    </row>
    <row r="64" spans="1:10">
      <c r="A64" s="1044"/>
      <c r="B64" s="96" t="s">
        <v>23</v>
      </c>
      <c r="C64" s="1025"/>
      <c r="D64" s="1069"/>
      <c r="E64" s="1072"/>
      <c r="F64" s="99">
        <v>42853</v>
      </c>
      <c r="G64" s="1053"/>
      <c r="H64" s="1025"/>
      <c r="I64" s="1025"/>
      <c r="J64" s="1032"/>
    </row>
    <row r="65" spans="1:10">
      <c r="A65" s="1044"/>
      <c r="B65" s="96" t="s">
        <v>24</v>
      </c>
      <c r="C65" s="1025"/>
      <c r="D65" s="1069"/>
      <c r="E65" s="1072"/>
      <c r="F65" s="99">
        <v>42853</v>
      </c>
      <c r="G65" s="1053"/>
      <c r="H65" s="1025"/>
      <c r="I65" s="1025"/>
      <c r="J65" s="1032"/>
    </row>
    <row r="66" spans="1:10">
      <c r="A66" s="1045"/>
      <c r="B66" s="100" t="s">
        <v>115</v>
      </c>
      <c r="C66" s="1025"/>
      <c r="D66" s="1069"/>
      <c r="E66" s="1072"/>
      <c r="F66" s="101">
        <v>42983</v>
      </c>
      <c r="G66" s="1053"/>
      <c r="H66" s="1025"/>
      <c r="I66" s="1025"/>
      <c r="J66" s="1032"/>
    </row>
    <row r="67" spans="1:10">
      <c r="A67" s="1045"/>
      <c r="B67" s="100" t="s">
        <v>116</v>
      </c>
      <c r="C67" s="1025"/>
      <c r="D67" s="1069"/>
      <c r="E67" s="1072"/>
      <c r="F67" s="101">
        <v>42983</v>
      </c>
      <c r="G67" s="1053"/>
      <c r="H67" s="1025"/>
      <c r="I67" s="1025"/>
      <c r="J67" s="1032"/>
    </row>
    <row r="68" spans="1:10">
      <c r="A68" s="1045"/>
      <c r="B68" s="100" t="s">
        <v>117</v>
      </c>
      <c r="C68" s="1025"/>
      <c r="D68" s="1069"/>
      <c r="E68" s="1072"/>
      <c r="F68" s="101">
        <v>38740</v>
      </c>
      <c r="G68" s="1066" t="s">
        <v>118</v>
      </c>
      <c r="H68" s="61"/>
      <c r="I68" s="1025"/>
      <c r="J68" s="1032"/>
    </row>
    <row r="69" spans="1:10">
      <c r="A69" s="1045"/>
      <c r="B69" s="100" t="s">
        <v>119</v>
      </c>
      <c r="C69" s="1025"/>
      <c r="D69" s="1069"/>
      <c r="E69" s="1072"/>
      <c r="F69" s="101">
        <v>40849</v>
      </c>
      <c r="G69" s="1025"/>
      <c r="H69" s="61"/>
      <c r="I69" s="1025"/>
      <c r="J69" s="1032"/>
    </row>
    <row r="70" spans="1:10" ht="12.6" thickBot="1">
      <c r="A70" s="1045"/>
      <c r="B70" s="100" t="s">
        <v>120</v>
      </c>
      <c r="C70" s="1067"/>
      <c r="D70" s="1070"/>
      <c r="E70" s="1073"/>
      <c r="F70" s="101">
        <v>42209</v>
      </c>
      <c r="G70" s="1067"/>
      <c r="H70" s="61"/>
      <c r="I70" s="1025"/>
      <c r="J70" s="1032"/>
    </row>
    <row r="71" spans="1:10" ht="12.6" thickBot="1">
      <c r="A71" s="1036"/>
      <c r="B71" s="102" t="s">
        <v>121</v>
      </c>
      <c r="C71" s="103"/>
      <c r="D71" s="103"/>
      <c r="E71" s="104" t="s">
        <v>122</v>
      </c>
      <c r="F71" s="105">
        <v>42930</v>
      </c>
      <c r="G71" s="106" t="s">
        <v>123</v>
      </c>
      <c r="H71" s="106" t="s">
        <v>124</v>
      </c>
      <c r="I71" s="1026"/>
      <c r="J71" s="1033"/>
    </row>
    <row r="72" spans="1:10" ht="12.6" thickBot="1">
      <c r="B72" s="49"/>
      <c r="F72" s="50"/>
    </row>
    <row r="73" spans="1:10" ht="24">
      <c r="A73" s="1061" t="s">
        <v>125</v>
      </c>
      <c r="B73" s="38" t="s">
        <v>126</v>
      </c>
      <c r="C73" s="107" t="s">
        <v>127</v>
      </c>
      <c r="D73" s="1038" t="s">
        <v>128</v>
      </c>
      <c r="E73" s="83"/>
      <c r="F73" s="95">
        <v>40562</v>
      </c>
      <c r="G73" s="108"/>
      <c r="H73" s="1024" t="s">
        <v>20</v>
      </c>
      <c r="I73" s="1024" t="s">
        <v>129</v>
      </c>
      <c r="J73" s="1024" t="s">
        <v>130</v>
      </c>
    </row>
    <row r="74" spans="1:10">
      <c r="A74" s="1062"/>
      <c r="B74" s="40" t="s">
        <v>23</v>
      </c>
      <c r="C74" s="19"/>
      <c r="D74" s="1025"/>
      <c r="E74" s="98"/>
      <c r="F74" s="99" t="s">
        <v>131</v>
      </c>
      <c r="G74" s="61"/>
      <c r="H74" s="1025"/>
      <c r="I74" s="1025"/>
      <c r="J74" s="1025"/>
    </row>
    <row r="75" spans="1:10">
      <c r="A75" s="1062"/>
      <c r="B75" s="40" t="s">
        <v>24</v>
      </c>
      <c r="C75" s="19"/>
      <c r="D75" s="1025"/>
      <c r="E75" s="98"/>
      <c r="F75" s="99">
        <v>41983</v>
      </c>
      <c r="G75" s="61"/>
      <c r="H75" s="1025"/>
      <c r="I75" s="1025"/>
      <c r="J75" s="1025"/>
    </row>
    <row r="76" spans="1:10">
      <c r="A76" s="1062"/>
      <c r="B76" s="85" t="s">
        <v>132</v>
      </c>
      <c r="C76" s="19"/>
      <c r="D76" s="1025"/>
      <c r="E76" s="98"/>
      <c r="F76" s="99">
        <v>42135</v>
      </c>
      <c r="G76" s="97"/>
      <c r="H76" s="97"/>
      <c r="I76" s="1025"/>
      <c r="J76" s="1025"/>
    </row>
    <row r="77" spans="1:10">
      <c r="A77" s="1062"/>
      <c r="B77" s="85" t="s">
        <v>133</v>
      </c>
      <c r="C77" s="19"/>
      <c r="D77" s="1025"/>
      <c r="E77" s="98"/>
      <c r="F77" s="99">
        <v>42041</v>
      </c>
      <c r="G77" s="97"/>
      <c r="H77" s="97"/>
      <c r="I77" s="1025"/>
      <c r="J77" s="1025"/>
    </row>
    <row r="78" spans="1:10">
      <c r="A78" s="1062"/>
      <c r="B78" s="40" t="s">
        <v>134</v>
      </c>
      <c r="C78" s="19"/>
      <c r="D78" s="1025"/>
      <c r="E78" s="98"/>
      <c r="F78" s="99" t="s">
        <v>135</v>
      </c>
      <c r="G78" s="61"/>
      <c r="H78" s="61"/>
      <c r="I78" s="1025"/>
      <c r="J78" s="1025"/>
    </row>
    <row r="79" spans="1:10">
      <c r="A79" s="1062"/>
      <c r="B79" s="109" t="s">
        <v>136</v>
      </c>
      <c r="C79" s="19"/>
      <c r="D79" s="1025"/>
      <c r="E79" s="98"/>
      <c r="F79" s="101">
        <v>40570</v>
      </c>
      <c r="G79" s="97" t="s">
        <v>137</v>
      </c>
      <c r="H79" s="61"/>
      <c r="I79" s="1025"/>
      <c r="J79" s="1025"/>
    </row>
    <row r="80" spans="1:10">
      <c r="A80" s="1062"/>
      <c r="B80" s="109" t="s">
        <v>138</v>
      </c>
      <c r="C80" s="19"/>
      <c r="D80" s="1025"/>
      <c r="E80" s="98"/>
      <c r="F80" s="101">
        <v>42368</v>
      </c>
      <c r="G80" s="97" t="s">
        <v>139</v>
      </c>
      <c r="H80" s="61"/>
      <c r="I80" s="1025"/>
      <c r="J80" s="1025"/>
    </row>
    <row r="81" spans="1:10">
      <c r="A81" s="1062"/>
      <c r="B81" s="40" t="s">
        <v>140</v>
      </c>
      <c r="C81" s="19"/>
      <c r="D81" s="1025"/>
      <c r="E81" s="98"/>
      <c r="F81" s="99">
        <v>41411</v>
      </c>
      <c r="G81" s="19"/>
      <c r="H81" s="19"/>
      <c r="I81" s="1025"/>
      <c r="J81" s="1025"/>
    </row>
    <row r="82" spans="1:10">
      <c r="A82" s="1062"/>
      <c r="B82" s="109" t="s">
        <v>141</v>
      </c>
      <c r="C82" s="61"/>
      <c r="D82" s="61"/>
      <c r="E82" s="110" t="s">
        <v>142</v>
      </c>
      <c r="F82" s="99" t="s">
        <v>143</v>
      </c>
      <c r="G82" s="61"/>
      <c r="H82" s="97" t="s">
        <v>144</v>
      </c>
      <c r="I82" s="1025"/>
      <c r="J82" s="1025"/>
    </row>
    <row r="83" spans="1:10" ht="12.6" thickBot="1">
      <c r="A83" s="1063"/>
      <c r="B83" s="63"/>
      <c r="C83" s="111"/>
      <c r="D83" s="111"/>
      <c r="E83" s="106"/>
      <c r="F83" s="105"/>
      <c r="G83" s="111"/>
      <c r="H83" s="111"/>
      <c r="I83" s="1026"/>
      <c r="J83" s="1026"/>
    </row>
    <row r="84" spans="1:10" ht="12.6" thickBot="1">
      <c r="A84" s="112"/>
      <c r="B84" s="69"/>
      <c r="C84" s="72"/>
      <c r="D84" s="72"/>
      <c r="E84" s="72"/>
      <c r="F84" s="71"/>
      <c r="G84" s="72"/>
      <c r="H84" s="72"/>
      <c r="I84" s="73"/>
    </row>
    <row r="85" spans="1:10">
      <c r="A85" s="1061" t="s">
        <v>145</v>
      </c>
      <c r="B85" s="38" t="s">
        <v>146</v>
      </c>
      <c r="C85" s="113" t="s">
        <v>147</v>
      </c>
      <c r="D85" s="1012" t="s">
        <v>148</v>
      </c>
      <c r="E85" s="83"/>
      <c r="F85" s="52">
        <v>40620</v>
      </c>
      <c r="G85" s="1012" t="s">
        <v>19</v>
      </c>
      <c r="H85" s="1012" t="s">
        <v>20</v>
      </c>
      <c r="I85" s="1012" t="s">
        <v>149</v>
      </c>
      <c r="J85" s="1012" t="s">
        <v>150</v>
      </c>
    </row>
    <row r="86" spans="1:10">
      <c r="A86" s="1062"/>
      <c r="B86" s="40" t="s">
        <v>151</v>
      </c>
      <c r="C86" s="84"/>
      <c r="D86" s="1013"/>
      <c r="E86" s="98"/>
      <c r="F86" s="58">
        <v>40620</v>
      </c>
      <c r="G86" s="1013"/>
      <c r="H86" s="1013"/>
      <c r="I86" s="1013"/>
      <c r="J86" s="1013"/>
    </row>
    <row r="87" spans="1:10">
      <c r="A87" s="1062"/>
      <c r="B87" s="40" t="s">
        <v>23</v>
      </c>
      <c r="C87" s="84"/>
      <c r="D87" s="1013"/>
      <c r="E87" s="98"/>
      <c r="F87" s="58" t="s">
        <v>152</v>
      </c>
      <c r="G87" s="1013"/>
      <c r="H87" s="1013"/>
      <c r="I87" s="1064"/>
      <c r="J87" s="1064"/>
    </row>
    <row r="88" spans="1:10">
      <c r="A88" s="1062"/>
      <c r="B88" s="40" t="s">
        <v>24</v>
      </c>
      <c r="C88" s="84"/>
      <c r="D88" s="1013"/>
      <c r="E88" s="98"/>
      <c r="F88" s="58">
        <v>41983</v>
      </c>
      <c r="G88" s="1013"/>
      <c r="H88" s="1013"/>
      <c r="I88" s="1065" t="s">
        <v>153</v>
      </c>
      <c r="J88" s="1065" t="s">
        <v>154</v>
      </c>
    </row>
    <row r="89" spans="1:10">
      <c r="A89" s="1062"/>
      <c r="B89" s="85" t="s">
        <v>25</v>
      </c>
      <c r="C89" s="84"/>
      <c r="D89" s="1013"/>
      <c r="E89" s="98"/>
      <c r="F89" s="58">
        <v>43327</v>
      </c>
      <c r="G89" s="1013"/>
      <c r="H89" s="1013"/>
      <c r="I89" s="1013"/>
      <c r="J89" s="1013"/>
    </row>
    <row r="90" spans="1:10">
      <c r="A90" s="1062"/>
      <c r="B90" s="85" t="s">
        <v>155</v>
      </c>
      <c r="C90" s="84"/>
      <c r="D90" s="57"/>
      <c r="E90" s="98"/>
      <c r="F90" s="58">
        <v>42135</v>
      </c>
      <c r="G90" s="57"/>
      <c r="H90" s="57"/>
      <c r="I90" s="1013"/>
      <c r="J90" s="1013"/>
    </row>
    <row r="91" spans="1:10">
      <c r="A91" s="1062"/>
      <c r="B91" s="85" t="s">
        <v>156</v>
      </c>
      <c r="C91" s="84"/>
      <c r="D91" s="57"/>
      <c r="E91" s="98"/>
      <c r="F91" s="58">
        <v>42041</v>
      </c>
      <c r="G91" s="57"/>
      <c r="H91" s="57"/>
      <c r="I91" s="1013"/>
      <c r="J91" s="1013"/>
    </row>
    <row r="92" spans="1:10">
      <c r="A92" s="1062"/>
      <c r="B92" s="85" t="s">
        <v>157</v>
      </c>
      <c r="C92" s="61"/>
      <c r="D92" s="61"/>
      <c r="E92" s="57" t="s">
        <v>158</v>
      </c>
      <c r="F92" s="58">
        <v>41131</v>
      </c>
      <c r="G92" s="61"/>
      <c r="H92" s="57" t="s">
        <v>159</v>
      </c>
      <c r="I92" s="1013"/>
      <c r="J92" s="1013"/>
    </row>
    <row r="93" spans="1:10">
      <c r="A93" s="1062"/>
      <c r="B93" s="85" t="s">
        <v>160</v>
      </c>
      <c r="C93" s="61"/>
      <c r="D93" s="61"/>
      <c r="E93" s="57" t="s">
        <v>161</v>
      </c>
      <c r="F93" s="58" t="s">
        <v>162</v>
      </c>
      <c r="G93" s="61"/>
      <c r="H93" s="57" t="s">
        <v>144</v>
      </c>
      <c r="I93" s="1013"/>
      <c r="J93" s="1013"/>
    </row>
    <row r="94" spans="1:10">
      <c r="A94" s="1062"/>
      <c r="B94" s="85" t="s">
        <v>163</v>
      </c>
      <c r="C94" s="61"/>
      <c r="D94" s="61"/>
      <c r="E94" s="57" t="s">
        <v>164</v>
      </c>
      <c r="F94" s="58">
        <v>41061</v>
      </c>
      <c r="G94" s="61"/>
      <c r="H94" s="57" t="s">
        <v>165</v>
      </c>
      <c r="I94" s="1013"/>
      <c r="J94" s="1013"/>
    </row>
    <row r="95" spans="1:10">
      <c r="A95" s="1062"/>
      <c r="B95" s="85" t="s">
        <v>140</v>
      </c>
      <c r="C95" s="61"/>
      <c r="D95" s="61"/>
      <c r="E95" s="57"/>
      <c r="F95" s="58">
        <v>41411</v>
      </c>
      <c r="G95" s="61"/>
      <c r="H95" s="84"/>
      <c r="I95" s="1013"/>
      <c r="J95" s="1013"/>
    </row>
    <row r="96" spans="1:10" ht="12.6" thickBot="1">
      <c r="A96" s="1063"/>
      <c r="B96" s="63"/>
      <c r="C96" s="67"/>
      <c r="D96" s="67"/>
      <c r="E96" s="68"/>
      <c r="F96" s="66"/>
      <c r="G96" s="67"/>
      <c r="H96" s="67"/>
      <c r="I96" s="1014"/>
      <c r="J96" s="1014"/>
    </row>
    <row r="97" spans="1:11" ht="12.6" thickBot="1">
      <c r="B97" s="49"/>
      <c r="F97" s="50"/>
      <c r="K97" s="114"/>
    </row>
    <row r="98" spans="1:11">
      <c r="A98" s="1034" t="s">
        <v>166</v>
      </c>
      <c r="B98" s="94" t="s">
        <v>146</v>
      </c>
      <c r="C98" s="1024" t="s">
        <v>167</v>
      </c>
      <c r="D98" s="1038" t="s">
        <v>168</v>
      </c>
      <c r="E98" s="115"/>
      <c r="F98" s="95">
        <v>40877</v>
      </c>
      <c r="G98" s="1024" t="s">
        <v>169</v>
      </c>
      <c r="H98" s="108"/>
      <c r="I98" s="1024" t="s">
        <v>170</v>
      </c>
      <c r="J98" s="116" t="s">
        <v>171</v>
      </c>
    </row>
    <row r="99" spans="1:11">
      <c r="A99" s="1035"/>
      <c r="B99" s="96" t="s">
        <v>151</v>
      </c>
      <c r="C99" s="1025"/>
      <c r="D99" s="1051"/>
      <c r="E99" s="117"/>
      <c r="F99" s="99">
        <v>40877</v>
      </c>
      <c r="G99" s="1025"/>
      <c r="H99" s="117"/>
      <c r="I99" s="1025"/>
      <c r="J99" s="118"/>
    </row>
    <row r="100" spans="1:11">
      <c r="A100" s="1040"/>
      <c r="B100" s="96" t="s">
        <v>172</v>
      </c>
      <c r="C100" s="1025"/>
      <c r="D100" s="1051"/>
      <c r="E100" s="117"/>
      <c r="F100" s="99">
        <v>41022</v>
      </c>
      <c r="G100" s="1025"/>
      <c r="H100" s="61"/>
      <c r="I100" s="1025"/>
      <c r="J100" s="19"/>
    </row>
    <row r="101" spans="1:11">
      <c r="A101" s="1040"/>
      <c r="B101" s="96" t="s">
        <v>138</v>
      </c>
      <c r="C101" s="1025"/>
      <c r="D101" s="1051"/>
      <c r="E101" s="117"/>
      <c r="F101" s="99">
        <v>43196</v>
      </c>
      <c r="G101" s="1025"/>
      <c r="H101" s="61"/>
      <c r="I101" s="1025"/>
      <c r="J101" s="19"/>
    </row>
    <row r="102" spans="1:11" ht="12.6" thickBot="1">
      <c r="A102" s="1036"/>
      <c r="B102" s="119"/>
      <c r="C102" s="1026"/>
      <c r="D102" s="1039"/>
      <c r="E102" s="120"/>
      <c r="F102" s="105"/>
      <c r="G102" s="111"/>
      <c r="H102" s="111"/>
      <c r="I102" s="1026"/>
      <c r="J102" s="120"/>
    </row>
    <row r="103" spans="1:11" ht="12.6" thickBot="1">
      <c r="B103" s="49"/>
      <c r="F103" s="50"/>
    </row>
    <row r="104" spans="1:11">
      <c r="A104" s="1034" t="s">
        <v>173</v>
      </c>
      <c r="B104" s="94" t="s">
        <v>146</v>
      </c>
      <c r="C104" s="1024" t="s">
        <v>174</v>
      </c>
      <c r="D104" s="1038" t="s">
        <v>175</v>
      </c>
      <c r="E104" s="115"/>
      <c r="F104" s="95">
        <v>41031</v>
      </c>
      <c r="G104" s="1060">
        <v>45449</v>
      </c>
      <c r="H104" s="108"/>
      <c r="I104" s="1024" t="s">
        <v>176</v>
      </c>
      <c r="J104" s="1031" t="s">
        <v>177</v>
      </c>
    </row>
    <row r="105" spans="1:11">
      <c r="A105" s="1044"/>
      <c r="B105" s="96" t="s">
        <v>23</v>
      </c>
      <c r="C105" s="1025"/>
      <c r="D105" s="1051"/>
      <c r="E105" s="117"/>
      <c r="F105" s="99">
        <v>41032</v>
      </c>
      <c r="G105" s="1025"/>
      <c r="H105" s="117"/>
      <c r="I105" s="1025"/>
      <c r="J105" s="1032"/>
    </row>
    <row r="106" spans="1:11">
      <c r="A106" s="1044"/>
      <c r="B106" s="96" t="s">
        <v>24</v>
      </c>
      <c r="C106" s="1025"/>
      <c r="D106" s="1051"/>
      <c r="E106" s="117"/>
      <c r="F106" s="99">
        <v>43423</v>
      </c>
      <c r="G106" s="1025"/>
      <c r="H106" s="117"/>
      <c r="I106" s="1025"/>
      <c r="J106" s="1032"/>
    </row>
    <row r="107" spans="1:11">
      <c r="A107" s="1045"/>
      <c r="B107" s="100" t="s">
        <v>172</v>
      </c>
      <c r="C107" s="1025"/>
      <c r="D107" s="1051"/>
      <c r="E107" s="121"/>
      <c r="F107" s="101">
        <v>41066</v>
      </c>
      <c r="G107" s="1025"/>
      <c r="H107" s="117"/>
      <c r="I107" s="1025"/>
      <c r="J107" s="1032"/>
    </row>
    <row r="108" spans="1:11">
      <c r="A108" s="1045"/>
      <c r="B108" s="100" t="s">
        <v>178</v>
      </c>
      <c r="C108" s="1025"/>
      <c r="D108" s="1051"/>
      <c r="E108" s="121"/>
      <c r="F108" s="101">
        <v>40965</v>
      </c>
      <c r="G108" s="1025"/>
      <c r="H108" s="117"/>
      <c r="I108" s="1025"/>
      <c r="J108" s="1032"/>
    </row>
    <row r="109" spans="1:11">
      <c r="A109" s="1045"/>
      <c r="B109" s="100" t="s">
        <v>179</v>
      </c>
      <c r="C109" s="1025"/>
      <c r="D109" s="1051"/>
      <c r="E109" s="121"/>
      <c r="F109" s="101">
        <v>42920</v>
      </c>
      <c r="G109" s="1025"/>
      <c r="H109" s="121"/>
      <c r="I109" s="1025"/>
      <c r="J109" s="1032"/>
    </row>
    <row r="110" spans="1:11" ht="24.6" thickBot="1">
      <c r="A110" s="1036"/>
      <c r="B110" s="122" t="s">
        <v>180</v>
      </c>
      <c r="C110" s="1026"/>
      <c r="D110" s="1039"/>
      <c r="E110" s="103"/>
      <c r="F110" s="105">
        <v>44956</v>
      </c>
      <c r="G110" s="1026"/>
      <c r="H110" s="103"/>
      <c r="I110" s="1026"/>
      <c r="J110" s="1033"/>
    </row>
    <row r="111" spans="1:11" ht="12.6" thickBot="1">
      <c r="B111" s="49"/>
      <c r="F111" s="50"/>
      <c r="G111" s="123"/>
    </row>
    <row r="112" spans="1:11" ht="12.6" thickBot="1">
      <c r="A112" s="1055" t="s">
        <v>181</v>
      </c>
      <c r="B112" s="124" t="s">
        <v>146</v>
      </c>
      <c r="C112" s="1012" t="s">
        <v>182</v>
      </c>
      <c r="D112" s="125"/>
      <c r="E112" s="115"/>
      <c r="F112" s="126">
        <v>42177</v>
      </c>
      <c r="G112" s="1056">
        <v>44102</v>
      </c>
      <c r="H112" s="127"/>
      <c r="I112" s="1012" t="s">
        <v>183</v>
      </c>
      <c r="J112" s="1012" t="s">
        <v>184</v>
      </c>
    </row>
    <row r="113" spans="1:10">
      <c r="A113" s="1040"/>
      <c r="B113" s="128" t="s">
        <v>151</v>
      </c>
      <c r="C113" s="1013"/>
      <c r="D113" s="129"/>
      <c r="E113" s="130"/>
      <c r="F113" s="126">
        <v>42187</v>
      </c>
      <c r="G113" s="1057"/>
      <c r="H113" s="131"/>
      <c r="I113" s="1013"/>
      <c r="J113" s="1013"/>
    </row>
    <row r="114" spans="1:10">
      <c r="A114" s="1040"/>
      <c r="B114" s="132" t="s">
        <v>185</v>
      </c>
      <c r="C114" s="1013"/>
      <c r="D114" s="133"/>
      <c r="E114" s="117"/>
      <c r="F114" s="134">
        <v>42369</v>
      </c>
      <c r="G114" s="1057"/>
      <c r="H114" s="131"/>
      <c r="I114" s="1013"/>
      <c r="J114" s="1013"/>
    </row>
    <row r="115" spans="1:10">
      <c r="A115" s="1040"/>
      <c r="B115" s="96" t="s">
        <v>186</v>
      </c>
      <c r="C115" s="1013"/>
      <c r="D115" s="135"/>
      <c r="E115" s="136"/>
      <c r="F115" s="137">
        <v>42276</v>
      </c>
      <c r="G115" s="1058"/>
      <c r="H115" s="138"/>
      <c r="I115" s="1013"/>
      <c r="J115" s="1013"/>
    </row>
    <row r="116" spans="1:10" ht="12.6" thickBot="1">
      <c r="A116" s="1037"/>
      <c r="B116" s="102"/>
      <c r="C116" s="1014"/>
      <c r="D116" s="139"/>
      <c r="E116" s="140"/>
      <c r="F116" s="66"/>
      <c r="G116" s="1059"/>
      <c r="H116" s="141"/>
      <c r="I116" s="1014"/>
      <c r="J116" s="1014"/>
    </row>
    <row r="117" spans="1:10" ht="12.6" thickBot="1">
      <c r="B117" s="49"/>
      <c r="F117" s="50"/>
    </row>
    <row r="118" spans="1:10">
      <c r="A118" s="1034" t="s">
        <v>187</v>
      </c>
      <c r="B118" s="94" t="s">
        <v>146</v>
      </c>
      <c r="C118" s="1024" t="s">
        <v>188</v>
      </c>
      <c r="D118" s="1024" t="s">
        <v>188</v>
      </c>
      <c r="E118" s="142"/>
      <c r="F118" s="95">
        <v>43364</v>
      </c>
      <c r="G118" s="1052">
        <v>46078</v>
      </c>
      <c r="H118" s="115"/>
      <c r="I118" s="1024" t="s">
        <v>189</v>
      </c>
      <c r="J118" s="1024" t="s">
        <v>171</v>
      </c>
    </row>
    <row r="119" spans="1:10">
      <c r="A119" s="1035"/>
      <c r="B119" s="96" t="s">
        <v>23</v>
      </c>
      <c r="C119" s="1025"/>
      <c r="D119" s="1025"/>
      <c r="E119" s="143"/>
      <c r="F119" s="99">
        <v>43364</v>
      </c>
      <c r="G119" s="1053"/>
      <c r="H119" s="117"/>
      <c r="I119" s="1025"/>
      <c r="J119" s="1025"/>
    </row>
    <row r="120" spans="1:10" ht="24.6" thickBot="1">
      <c r="A120" s="1037"/>
      <c r="B120" s="144" t="s">
        <v>190</v>
      </c>
      <c r="C120" s="111"/>
      <c r="D120" s="111"/>
      <c r="E120" s="145"/>
      <c r="F120" s="146">
        <v>44956</v>
      </c>
      <c r="G120" s="1054"/>
      <c r="H120" s="92"/>
      <c r="I120" s="1026"/>
      <c r="J120" s="1026"/>
    </row>
    <row r="121" spans="1:10" ht="12.6" thickBot="1">
      <c r="B121" s="49"/>
      <c r="F121" s="50"/>
    </row>
    <row r="122" spans="1:10">
      <c r="A122" s="1034" t="s">
        <v>191</v>
      </c>
      <c r="B122" s="94" t="s">
        <v>146</v>
      </c>
      <c r="C122" s="1024" t="s">
        <v>192</v>
      </c>
      <c r="D122" s="1024"/>
      <c r="E122" s="115"/>
      <c r="F122" s="147">
        <v>43714</v>
      </c>
      <c r="G122" s="1024" t="s">
        <v>193</v>
      </c>
      <c r="H122" s="127"/>
      <c r="I122" s="1024" t="s">
        <v>191</v>
      </c>
      <c r="J122" s="1031" t="s">
        <v>194</v>
      </c>
    </row>
    <row r="123" spans="1:10">
      <c r="A123" s="1044"/>
      <c r="B123" s="96" t="s">
        <v>195</v>
      </c>
      <c r="C123" s="1051"/>
      <c r="D123" s="1025"/>
      <c r="E123" s="117"/>
      <c r="F123" s="148">
        <v>43810</v>
      </c>
      <c r="G123" s="1025"/>
      <c r="H123" s="149"/>
      <c r="I123" s="1025"/>
      <c r="J123" s="1032"/>
    </row>
    <row r="124" spans="1:10" ht="12.6" thickBot="1">
      <c r="A124" s="1036"/>
      <c r="B124" s="102" t="s">
        <v>172</v>
      </c>
      <c r="C124" s="1039"/>
      <c r="D124" s="1026"/>
      <c r="E124" s="103"/>
      <c r="F124" s="150">
        <v>43837</v>
      </c>
      <c r="G124" s="1026"/>
      <c r="H124" s="151"/>
      <c r="I124" s="1026"/>
      <c r="J124" s="1033"/>
    </row>
    <row r="127" spans="1:10" ht="12.6" thickBot="1"/>
    <row r="128" spans="1:10">
      <c r="A128" s="1034" t="s">
        <v>196</v>
      </c>
      <c r="B128" s="94" t="s">
        <v>146</v>
      </c>
      <c r="C128" s="1046" t="s">
        <v>197</v>
      </c>
      <c r="D128" s="125"/>
      <c r="E128" s="125"/>
      <c r="F128" s="52">
        <v>40911</v>
      </c>
      <c r="G128" s="113"/>
      <c r="H128" s="115"/>
      <c r="I128" s="1046" t="s">
        <v>198</v>
      </c>
      <c r="J128" s="1049" t="s">
        <v>199</v>
      </c>
    </row>
    <row r="129" spans="1:10">
      <c r="A129" s="1035"/>
      <c r="B129" s="96" t="s">
        <v>151</v>
      </c>
      <c r="C129" s="1047"/>
      <c r="D129" s="133"/>
      <c r="E129" s="133"/>
      <c r="F129" s="58">
        <v>40911</v>
      </c>
      <c r="G129" s="84"/>
      <c r="H129" s="117"/>
      <c r="I129" s="1047"/>
      <c r="J129" s="1050"/>
    </row>
    <row r="130" spans="1:10">
      <c r="A130" s="1044"/>
      <c r="B130" s="96" t="s">
        <v>23</v>
      </c>
      <c r="C130" s="1047"/>
      <c r="D130" s="133"/>
      <c r="E130" s="133"/>
      <c r="F130" s="58">
        <v>41780</v>
      </c>
      <c r="G130" s="84"/>
      <c r="H130" s="117"/>
      <c r="I130" s="1047"/>
      <c r="J130" s="1050"/>
    </row>
    <row r="131" spans="1:10">
      <c r="A131" s="1045"/>
      <c r="B131" s="96" t="s">
        <v>200</v>
      </c>
      <c r="C131" s="1047"/>
      <c r="D131" s="133"/>
      <c r="E131" s="133"/>
      <c r="F131" s="58">
        <v>42135</v>
      </c>
      <c r="G131" s="84"/>
      <c r="H131" s="117"/>
      <c r="I131" s="1047"/>
      <c r="J131" s="152"/>
    </row>
    <row r="132" spans="1:10">
      <c r="A132" s="1045"/>
      <c r="B132" s="96" t="s">
        <v>201</v>
      </c>
      <c r="C132" s="1047"/>
      <c r="D132" s="133"/>
      <c r="E132" s="133"/>
      <c r="F132" s="58">
        <v>42041</v>
      </c>
      <c r="G132" s="84"/>
      <c r="H132" s="117"/>
      <c r="I132" s="1047"/>
      <c r="J132" s="152"/>
    </row>
    <row r="133" spans="1:10">
      <c r="A133" s="1045"/>
      <c r="B133" s="96" t="s">
        <v>202</v>
      </c>
      <c r="C133" s="1047"/>
      <c r="D133" s="133"/>
      <c r="E133" s="133"/>
      <c r="F133" s="58">
        <v>41066</v>
      </c>
      <c r="G133" s="84"/>
      <c r="H133" s="117"/>
      <c r="I133" s="1047"/>
      <c r="J133" s="152"/>
    </row>
    <row r="134" spans="1:10">
      <c r="A134" s="1045"/>
      <c r="B134" s="96" t="s">
        <v>178</v>
      </c>
      <c r="C134" s="1047"/>
      <c r="D134" s="133"/>
      <c r="E134" s="133"/>
      <c r="F134" s="58">
        <v>42080</v>
      </c>
      <c r="G134" s="84"/>
      <c r="H134" s="117"/>
      <c r="I134" s="1047"/>
      <c r="J134" s="152"/>
    </row>
    <row r="135" spans="1:10">
      <c r="A135" s="1045"/>
      <c r="B135" s="96" t="s">
        <v>138</v>
      </c>
      <c r="C135" s="1047"/>
      <c r="D135" s="133"/>
      <c r="E135" s="133"/>
      <c r="F135" s="58">
        <v>42865</v>
      </c>
      <c r="G135" s="84"/>
      <c r="H135" s="117"/>
      <c r="I135" s="1047"/>
      <c r="J135" s="152"/>
    </row>
    <row r="136" spans="1:10">
      <c r="A136" s="1045"/>
      <c r="B136" s="96" t="s">
        <v>203</v>
      </c>
      <c r="C136" s="1047"/>
      <c r="D136" s="133"/>
      <c r="E136" s="133"/>
      <c r="F136" s="58">
        <v>43194</v>
      </c>
      <c r="G136" s="88" t="s">
        <v>204</v>
      </c>
      <c r="H136" s="117"/>
      <c r="I136" s="1047"/>
      <c r="J136" s="152"/>
    </row>
    <row r="137" spans="1:10" ht="12.6" thickBot="1">
      <c r="A137" s="1036"/>
      <c r="B137" s="102" t="s">
        <v>205</v>
      </c>
      <c r="C137" s="1048"/>
      <c r="D137" s="139"/>
      <c r="E137" s="139"/>
      <c r="F137" s="66">
        <v>43321</v>
      </c>
      <c r="G137" s="93" t="s">
        <v>206</v>
      </c>
      <c r="H137" s="103"/>
      <c r="I137" s="1048"/>
      <c r="J137" s="153"/>
    </row>
    <row r="138" spans="1:10" ht="12.6" thickBot="1"/>
    <row r="139" spans="1:10">
      <c r="A139" s="1034" t="s">
        <v>207</v>
      </c>
      <c r="B139" s="94" t="s">
        <v>146</v>
      </c>
      <c r="C139" s="1041" t="s">
        <v>208</v>
      </c>
      <c r="D139" s="1012" t="s">
        <v>209</v>
      </c>
      <c r="E139" s="125"/>
      <c r="F139" s="52">
        <v>40724</v>
      </c>
      <c r="G139" s="53"/>
      <c r="H139" s="125"/>
      <c r="I139" s="1012" t="s">
        <v>207</v>
      </c>
      <c r="J139" s="125"/>
    </row>
    <row r="140" spans="1:10">
      <c r="A140" s="1044"/>
      <c r="B140" s="96" t="s">
        <v>203</v>
      </c>
      <c r="C140" s="1042"/>
      <c r="D140" s="1013"/>
      <c r="E140" s="133"/>
      <c r="F140" s="58" t="s">
        <v>210</v>
      </c>
      <c r="G140" s="88" t="s">
        <v>204</v>
      </c>
      <c r="H140" s="133"/>
      <c r="I140" s="1013"/>
      <c r="J140" s="133"/>
    </row>
    <row r="141" spans="1:10" ht="12.6" thickBot="1">
      <c r="A141" s="1036"/>
      <c r="B141" s="102" t="s">
        <v>205</v>
      </c>
      <c r="C141" s="1043"/>
      <c r="D141" s="1014"/>
      <c r="E141" s="139"/>
      <c r="F141" s="66" t="s">
        <v>211</v>
      </c>
      <c r="G141" s="88" t="s">
        <v>212</v>
      </c>
      <c r="H141" s="139"/>
      <c r="I141" s="1014"/>
      <c r="J141" s="139"/>
    </row>
    <row r="142" spans="1:10" ht="12.6" thickBot="1">
      <c r="F142" s="50"/>
    </row>
    <row r="143" spans="1:10">
      <c r="A143" s="1034" t="s">
        <v>213</v>
      </c>
      <c r="B143" s="94" t="s">
        <v>146</v>
      </c>
      <c r="C143" s="1041" t="s">
        <v>214</v>
      </c>
      <c r="D143" s="1041" t="s">
        <v>215</v>
      </c>
      <c r="E143" s="115"/>
      <c r="F143" s="52">
        <v>40928</v>
      </c>
      <c r="G143" s="113"/>
      <c r="H143" s="115"/>
      <c r="I143" s="1012" t="s">
        <v>216</v>
      </c>
      <c r="J143" s="125"/>
    </row>
    <row r="144" spans="1:10">
      <c r="A144" s="1040"/>
      <c r="B144" s="154" t="s">
        <v>203</v>
      </c>
      <c r="C144" s="1042"/>
      <c r="D144" s="1042"/>
      <c r="E144" s="61"/>
      <c r="F144" s="90">
        <v>42745</v>
      </c>
      <c r="G144" s="88" t="s">
        <v>204</v>
      </c>
      <c r="H144" s="61"/>
      <c r="I144" s="1013"/>
      <c r="J144" s="84"/>
    </row>
    <row r="145" spans="1:10" ht="12.6" thickBot="1">
      <c r="A145" s="1036"/>
      <c r="B145" s="102" t="s">
        <v>205</v>
      </c>
      <c r="C145" s="1014"/>
      <c r="D145" s="1014"/>
      <c r="E145" s="103"/>
      <c r="F145" s="66">
        <v>43354</v>
      </c>
      <c r="G145" s="88" t="s">
        <v>217</v>
      </c>
      <c r="H145" s="103"/>
      <c r="I145" s="1014"/>
      <c r="J145" s="139"/>
    </row>
    <row r="146" spans="1:10" ht="12.6" thickBot="1">
      <c r="F146" s="50"/>
    </row>
    <row r="147" spans="1:10">
      <c r="A147" s="1034" t="s">
        <v>218</v>
      </c>
      <c r="B147" s="94" t="s">
        <v>146</v>
      </c>
      <c r="C147" s="1012"/>
      <c r="D147" s="1041" t="s">
        <v>128</v>
      </c>
      <c r="E147" s="115"/>
      <c r="F147" s="52">
        <v>41053</v>
      </c>
      <c r="G147" s="53"/>
      <c r="H147" s="108"/>
      <c r="I147" s="1012" t="s">
        <v>218</v>
      </c>
      <c r="J147" s="125"/>
    </row>
    <row r="148" spans="1:10">
      <c r="A148" s="1040"/>
      <c r="B148" s="155" t="s">
        <v>203</v>
      </c>
      <c r="C148" s="1013"/>
      <c r="D148" s="1042"/>
      <c r="E148" s="61"/>
      <c r="F148" s="90">
        <v>41890</v>
      </c>
      <c r="G148" s="88" t="s">
        <v>204</v>
      </c>
      <c r="H148" s="117"/>
      <c r="I148" s="1013"/>
      <c r="J148" s="84"/>
    </row>
    <row r="149" spans="1:10" ht="12.6" thickBot="1">
      <c r="A149" s="1036"/>
      <c r="B149" s="102" t="s">
        <v>205</v>
      </c>
      <c r="C149" s="1014"/>
      <c r="D149" s="1043"/>
      <c r="E149" s="103"/>
      <c r="F149" s="66">
        <v>41928</v>
      </c>
      <c r="G149" s="88" t="s">
        <v>217</v>
      </c>
      <c r="H149" s="92"/>
      <c r="I149" s="1014"/>
      <c r="J149" s="139"/>
    </row>
    <row r="150" spans="1:10" ht="12.6" thickBot="1">
      <c r="B150" s="49"/>
      <c r="F150" s="50"/>
    </row>
    <row r="151" spans="1:10">
      <c r="A151" s="1034" t="s">
        <v>219</v>
      </c>
      <c r="B151" s="94" t="s">
        <v>146</v>
      </c>
      <c r="C151" s="1024"/>
      <c r="D151" s="1024" t="s">
        <v>128</v>
      </c>
      <c r="E151" s="115"/>
      <c r="F151" s="95">
        <v>40816</v>
      </c>
      <c r="G151" s="1024" t="s">
        <v>217</v>
      </c>
      <c r="H151" s="108"/>
      <c r="I151" s="1024" t="s">
        <v>219</v>
      </c>
      <c r="J151" s="116"/>
    </row>
    <row r="152" spans="1:10">
      <c r="A152" s="1040"/>
      <c r="B152" s="155" t="s">
        <v>151</v>
      </c>
      <c r="C152" s="1025"/>
      <c r="D152" s="1025"/>
      <c r="E152" s="130"/>
      <c r="F152" s="99">
        <v>40816</v>
      </c>
      <c r="G152" s="1025"/>
      <c r="H152" s="61"/>
      <c r="I152" s="1025"/>
      <c r="J152" s="156"/>
    </row>
    <row r="153" spans="1:10" ht="12.6" thickBot="1">
      <c r="A153" s="1037"/>
      <c r="B153" s="102" t="s">
        <v>205</v>
      </c>
      <c r="C153" s="1026"/>
      <c r="D153" s="1026"/>
      <c r="E153" s="103"/>
      <c r="F153" s="146" t="s">
        <v>220</v>
      </c>
      <c r="G153" s="1026"/>
      <c r="H153" s="103"/>
      <c r="I153" s="1026"/>
      <c r="J153" s="111"/>
    </row>
    <row r="154" spans="1:10" ht="12.6" thickBot="1">
      <c r="B154" s="49"/>
      <c r="F154" s="50"/>
    </row>
    <row r="155" spans="1:10">
      <c r="A155" s="1034" t="s">
        <v>221</v>
      </c>
      <c r="B155" s="94" t="s">
        <v>146</v>
      </c>
      <c r="C155" s="1012"/>
      <c r="D155" s="1012" t="s">
        <v>128</v>
      </c>
      <c r="E155" s="115"/>
      <c r="F155" s="52">
        <v>40753</v>
      </c>
      <c r="G155" s="1012" t="s">
        <v>217</v>
      </c>
      <c r="H155" s="108"/>
      <c r="I155" s="1012" t="s">
        <v>221</v>
      </c>
      <c r="J155" s="125"/>
    </row>
    <row r="156" spans="1:10">
      <c r="A156" s="1035"/>
      <c r="B156" s="154" t="s">
        <v>222</v>
      </c>
      <c r="C156" s="1013"/>
      <c r="D156" s="1013"/>
      <c r="E156" s="130"/>
      <c r="F156" s="157">
        <v>40816</v>
      </c>
      <c r="G156" s="1013"/>
      <c r="H156" s="61"/>
      <c r="I156" s="1013"/>
      <c r="J156" s="129"/>
    </row>
    <row r="157" spans="1:10" ht="12.6" thickBot="1">
      <c r="A157" s="1036"/>
      <c r="B157" s="102" t="s">
        <v>205</v>
      </c>
      <c r="C157" s="1014"/>
      <c r="D157" s="1014"/>
      <c r="E157" s="103"/>
      <c r="F157" s="66">
        <v>40830</v>
      </c>
      <c r="G157" s="1014"/>
      <c r="H157" s="103"/>
      <c r="I157" s="1014"/>
      <c r="J157" s="139"/>
    </row>
    <row r="158" spans="1:10" ht="12.6" thickBot="1">
      <c r="B158" s="49"/>
      <c r="F158" s="50"/>
    </row>
    <row r="159" spans="1:10">
      <c r="A159" s="1034" t="s">
        <v>223</v>
      </c>
      <c r="B159" s="94" t="s">
        <v>146</v>
      </c>
      <c r="C159" s="1024" t="s">
        <v>224</v>
      </c>
      <c r="D159" s="1024" t="s">
        <v>225</v>
      </c>
      <c r="E159" s="115"/>
      <c r="F159" s="95">
        <v>41626</v>
      </c>
      <c r="G159" s="107"/>
      <c r="H159" s="115"/>
      <c r="I159" s="1024" t="s">
        <v>223</v>
      </c>
      <c r="J159" s="116"/>
    </row>
    <row r="160" spans="1:10">
      <c r="A160" s="1035"/>
      <c r="B160" s="154" t="s">
        <v>151</v>
      </c>
      <c r="C160" s="1025"/>
      <c r="D160" s="1025"/>
      <c r="E160" s="130"/>
      <c r="F160" s="158">
        <v>42089</v>
      </c>
      <c r="G160" s="19"/>
      <c r="H160" s="130"/>
      <c r="I160" s="1025"/>
      <c r="J160" s="118"/>
    </row>
    <row r="161" spans="1:10">
      <c r="A161" s="1035"/>
      <c r="B161" s="154" t="s">
        <v>226</v>
      </c>
      <c r="C161" s="1025"/>
      <c r="D161" s="1025"/>
      <c r="E161" s="130"/>
      <c r="F161" s="158">
        <v>42369</v>
      </c>
      <c r="G161" s="19"/>
      <c r="H161" s="130"/>
      <c r="I161" s="1025"/>
      <c r="J161" s="118"/>
    </row>
    <row r="162" spans="1:10">
      <c r="A162" s="1035"/>
      <c r="B162" s="154" t="s">
        <v>172</v>
      </c>
      <c r="C162" s="1025"/>
      <c r="D162" s="1025"/>
      <c r="E162" s="130"/>
      <c r="F162" s="158">
        <v>42276</v>
      </c>
      <c r="G162" s="19"/>
      <c r="H162" s="130"/>
      <c r="I162" s="1025"/>
      <c r="J162" s="118"/>
    </row>
    <row r="163" spans="1:10">
      <c r="A163" s="1035"/>
      <c r="B163" s="154" t="s">
        <v>203</v>
      </c>
      <c r="C163" s="1025"/>
      <c r="D163" s="1025"/>
      <c r="E163" s="130"/>
      <c r="F163" s="158">
        <v>42551</v>
      </c>
      <c r="G163" s="159" t="s">
        <v>204</v>
      </c>
      <c r="H163" s="130"/>
      <c r="I163" s="1025"/>
      <c r="J163" s="118"/>
    </row>
    <row r="164" spans="1:10" ht="12.6" thickBot="1">
      <c r="A164" s="1036"/>
      <c r="B164" s="102" t="s">
        <v>205</v>
      </c>
      <c r="C164" s="1026"/>
      <c r="D164" s="1026"/>
      <c r="E164" s="103"/>
      <c r="F164" s="105">
        <v>42583</v>
      </c>
      <c r="G164" s="159" t="s">
        <v>217</v>
      </c>
      <c r="H164" s="103"/>
      <c r="I164" s="1026"/>
      <c r="J164" s="120"/>
    </row>
    <row r="165" spans="1:10" ht="12.6" thickBot="1"/>
    <row r="166" spans="1:10">
      <c r="A166" s="1034" t="s">
        <v>227</v>
      </c>
      <c r="B166" s="94" t="s">
        <v>146</v>
      </c>
      <c r="C166" s="1024"/>
      <c r="D166" s="1038" t="s">
        <v>128</v>
      </c>
      <c r="E166" s="115"/>
      <c r="F166" s="95">
        <v>41198</v>
      </c>
      <c r="G166" s="1024" t="s">
        <v>217</v>
      </c>
      <c r="H166" s="115"/>
      <c r="I166" s="1024" t="s">
        <v>227</v>
      </c>
      <c r="J166" s="116"/>
    </row>
    <row r="167" spans="1:10" ht="12.6" thickBot="1">
      <c r="A167" s="1037"/>
      <c r="B167" s="160" t="s">
        <v>205</v>
      </c>
      <c r="C167" s="1026"/>
      <c r="D167" s="1039"/>
      <c r="E167" s="92"/>
      <c r="F167" s="146">
        <v>41550</v>
      </c>
      <c r="G167" s="1026"/>
      <c r="H167" s="92"/>
      <c r="I167" s="1026"/>
      <c r="J167" s="111"/>
    </row>
    <row r="168" spans="1:10" ht="12.6" thickBot="1"/>
    <row r="169" spans="1:10">
      <c r="A169" s="1021" t="s">
        <v>228</v>
      </c>
      <c r="B169" s="38" t="s">
        <v>229</v>
      </c>
      <c r="C169" s="1012" t="s">
        <v>230</v>
      </c>
      <c r="D169" s="1012" t="s">
        <v>231</v>
      </c>
      <c r="E169" s="115"/>
      <c r="F169" s="52">
        <v>43144</v>
      </c>
      <c r="G169" s="161"/>
      <c r="H169" s="162"/>
      <c r="I169" s="1015" t="s">
        <v>232</v>
      </c>
      <c r="J169" s="1018" t="s">
        <v>184</v>
      </c>
    </row>
    <row r="170" spans="1:10">
      <c r="A170" s="1022"/>
      <c r="B170" s="109" t="s">
        <v>233</v>
      </c>
      <c r="C170" s="1013"/>
      <c r="D170" s="1013"/>
      <c r="E170" s="130"/>
      <c r="F170" s="157">
        <v>43145</v>
      </c>
      <c r="G170" s="163"/>
      <c r="H170" s="164"/>
      <c r="I170" s="1016"/>
      <c r="J170" s="1019"/>
    </row>
    <row r="171" spans="1:10">
      <c r="A171" s="1022"/>
      <c r="B171" s="154" t="s">
        <v>203</v>
      </c>
      <c r="C171" s="1013"/>
      <c r="D171" s="1013"/>
      <c r="E171" s="117"/>
      <c r="F171" s="157">
        <v>43367</v>
      </c>
      <c r="G171" s="133" t="s">
        <v>204</v>
      </c>
      <c r="H171" s="165"/>
      <c r="I171" s="1016"/>
      <c r="J171" s="1019"/>
    </row>
    <row r="172" spans="1:10" ht="12.6" thickBot="1">
      <c r="A172" s="1022"/>
      <c r="B172" s="166" t="s">
        <v>234</v>
      </c>
      <c r="C172" s="1014"/>
      <c r="D172" s="1014"/>
      <c r="E172" s="117"/>
      <c r="F172" s="58">
        <v>43409</v>
      </c>
      <c r="G172" s="133" t="s">
        <v>235</v>
      </c>
      <c r="H172" s="167"/>
      <c r="I172" s="1017"/>
      <c r="J172" s="1020"/>
    </row>
    <row r="173" spans="1:10" ht="12.6" thickBot="1">
      <c r="A173" s="1022"/>
      <c r="B173" s="69"/>
      <c r="C173" s="73"/>
      <c r="D173" s="72"/>
      <c r="E173" s="72"/>
      <c r="F173" s="71"/>
      <c r="G173" s="168"/>
      <c r="H173" s="168"/>
      <c r="I173" s="169"/>
      <c r="J173" s="170"/>
    </row>
    <row r="174" spans="1:10">
      <c r="A174" s="1022"/>
      <c r="B174" s="38" t="s">
        <v>236</v>
      </c>
      <c r="C174" s="1024" t="s">
        <v>237</v>
      </c>
      <c r="D174" s="1024" t="s">
        <v>238</v>
      </c>
      <c r="E174" s="115"/>
      <c r="F174" s="95">
        <v>43144</v>
      </c>
      <c r="G174" s="171"/>
      <c r="H174" s="162"/>
      <c r="I174" s="1027" t="s">
        <v>232</v>
      </c>
      <c r="J174" s="1031" t="s">
        <v>184</v>
      </c>
    </row>
    <row r="175" spans="1:10">
      <c r="A175" s="1022"/>
      <c r="B175" s="109" t="s">
        <v>239</v>
      </c>
      <c r="C175" s="1025"/>
      <c r="D175" s="1025"/>
      <c r="E175" s="130"/>
      <c r="F175" s="158">
        <v>43145</v>
      </c>
      <c r="G175" s="172"/>
      <c r="H175" s="164"/>
      <c r="I175" s="1028"/>
      <c r="J175" s="1032"/>
    </row>
    <row r="176" spans="1:10">
      <c r="A176" s="1022"/>
      <c r="B176" s="154" t="s">
        <v>203</v>
      </c>
      <c r="C176" s="1025"/>
      <c r="D176" s="1025"/>
      <c r="E176" s="117"/>
      <c r="F176" s="158">
        <v>43367</v>
      </c>
      <c r="G176" s="156" t="s">
        <v>204</v>
      </c>
      <c r="H176" s="117"/>
      <c r="I176" s="1029"/>
      <c r="J176" s="1032"/>
    </row>
    <row r="177" spans="1:10" ht="12.6" thickBot="1">
      <c r="A177" s="1022"/>
      <c r="B177" s="166" t="s">
        <v>205</v>
      </c>
      <c r="C177" s="1026"/>
      <c r="D177" s="1026"/>
      <c r="E177" s="92"/>
      <c r="F177" s="146">
        <v>43409</v>
      </c>
      <c r="G177" s="156" t="s">
        <v>235</v>
      </c>
      <c r="H177" s="167"/>
      <c r="I177" s="1030"/>
      <c r="J177" s="1033"/>
    </row>
    <row r="178" spans="1:10" ht="12.6" thickBot="1">
      <c r="A178" s="1022"/>
      <c r="B178" s="69"/>
      <c r="C178" s="73"/>
      <c r="D178" s="72"/>
      <c r="E178" s="72"/>
      <c r="F178" s="71"/>
      <c r="G178" s="168"/>
      <c r="H178" s="168"/>
      <c r="I178" s="169"/>
      <c r="J178" s="74"/>
    </row>
    <row r="179" spans="1:10">
      <c r="A179" s="1022"/>
      <c r="B179" s="38" t="s">
        <v>240</v>
      </c>
      <c r="C179" s="1012" t="s">
        <v>241</v>
      </c>
      <c r="D179" s="1012" t="s">
        <v>242</v>
      </c>
      <c r="E179" s="115"/>
      <c r="F179" s="52">
        <v>43144</v>
      </c>
      <c r="G179" s="161"/>
      <c r="H179" s="162"/>
      <c r="I179" s="1015" t="s">
        <v>232</v>
      </c>
      <c r="J179" s="1018" t="s">
        <v>184</v>
      </c>
    </row>
    <row r="180" spans="1:10">
      <c r="A180" s="1022"/>
      <c r="B180" s="109" t="s">
        <v>243</v>
      </c>
      <c r="C180" s="1013"/>
      <c r="D180" s="1013"/>
      <c r="E180" s="117"/>
      <c r="F180" s="58">
        <v>43145</v>
      </c>
      <c r="G180" s="163"/>
      <c r="H180" s="173"/>
      <c r="I180" s="1016"/>
      <c r="J180" s="1019"/>
    </row>
    <row r="181" spans="1:10">
      <c r="A181" s="1022"/>
      <c r="B181" s="154" t="s">
        <v>203</v>
      </c>
      <c r="C181" s="1013"/>
      <c r="D181" s="1013"/>
      <c r="E181" s="121"/>
      <c r="F181" s="157">
        <v>43367</v>
      </c>
      <c r="G181" s="133" t="s">
        <v>204</v>
      </c>
      <c r="H181" s="174"/>
      <c r="I181" s="1016"/>
      <c r="J181" s="1019"/>
    </row>
    <row r="182" spans="1:10" ht="12.6" thickBot="1">
      <c r="A182" s="1023"/>
      <c r="B182" s="166" t="s">
        <v>205</v>
      </c>
      <c r="C182" s="1014"/>
      <c r="D182" s="1014"/>
      <c r="E182" s="103"/>
      <c r="F182" s="66">
        <v>43409</v>
      </c>
      <c r="G182" s="139" t="s">
        <v>235</v>
      </c>
      <c r="H182" s="175"/>
      <c r="I182" s="1017"/>
      <c r="J182" s="1020"/>
    </row>
  </sheetData>
  <mergeCells count="130">
    <mergeCell ref="A4:J4"/>
    <mergeCell ref="A5:A7"/>
    <mergeCell ref="B5:B7"/>
    <mergeCell ref="C5:E5"/>
    <mergeCell ref="F5:H5"/>
    <mergeCell ref="I5:J5"/>
    <mergeCell ref="C6:D6"/>
    <mergeCell ref="E6:E7"/>
    <mergeCell ref="F6:H6"/>
    <mergeCell ref="A9:A33"/>
    <mergeCell ref="G9:G14"/>
    <mergeCell ref="H9:H14"/>
    <mergeCell ref="I9:I26"/>
    <mergeCell ref="J14:J26"/>
    <mergeCell ref="G28:G29"/>
    <mergeCell ref="H28:H29"/>
    <mergeCell ref="I28:I33"/>
    <mergeCell ref="J32:J33"/>
    <mergeCell ref="J35:J36"/>
    <mergeCell ref="J37:J47"/>
    <mergeCell ref="C51:C52"/>
    <mergeCell ref="D51:D52"/>
    <mergeCell ref="H51:H53"/>
    <mergeCell ref="I51:I61"/>
    <mergeCell ref="J51:J61"/>
    <mergeCell ref="F55:F61"/>
    <mergeCell ref="A35:A61"/>
    <mergeCell ref="C35:C38"/>
    <mergeCell ref="D35:D38"/>
    <mergeCell ref="G35:G38"/>
    <mergeCell ref="H35:H38"/>
    <mergeCell ref="I35:I47"/>
    <mergeCell ref="A85:A96"/>
    <mergeCell ref="D85:D89"/>
    <mergeCell ref="G85:G89"/>
    <mergeCell ref="H85:H89"/>
    <mergeCell ref="I85:I87"/>
    <mergeCell ref="J85:J87"/>
    <mergeCell ref="I88:I96"/>
    <mergeCell ref="J88:J96"/>
    <mergeCell ref="I63:I71"/>
    <mergeCell ref="J63:J71"/>
    <mergeCell ref="G68:G70"/>
    <mergeCell ref="A73:A83"/>
    <mergeCell ref="D73:D81"/>
    <mergeCell ref="H73:H75"/>
    <mergeCell ref="I73:I83"/>
    <mergeCell ref="J73:J83"/>
    <mergeCell ref="A63:A71"/>
    <mergeCell ref="C63:C70"/>
    <mergeCell ref="D63:D70"/>
    <mergeCell ref="E63:E70"/>
    <mergeCell ref="G63:G67"/>
    <mergeCell ref="H63:H67"/>
    <mergeCell ref="A98:A102"/>
    <mergeCell ref="C98:C102"/>
    <mergeCell ref="D98:D102"/>
    <mergeCell ref="G98:G101"/>
    <mergeCell ref="I98:I102"/>
    <mergeCell ref="A104:A110"/>
    <mergeCell ref="C104:C110"/>
    <mergeCell ref="D104:D110"/>
    <mergeCell ref="G104:G110"/>
    <mergeCell ref="I104:I110"/>
    <mergeCell ref="A118:A120"/>
    <mergeCell ref="C118:C119"/>
    <mergeCell ref="D118:D119"/>
    <mergeCell ref="G118:G120"/>
    <mergeCell ref="I118:I120"/>
    <mergeCell ref="J118:J120"/>
    <mergeCell ref="J104:J110"/>
    <mergeCell ref="A112:A116"/>
    <mergeCell ref="C112:C116"/>
    <mergeCell ref="G112:G116"/>
    <mergeCell ref="I112:I116"/>
    <mergeCell ref="J112:J116"/>
    <mergeCell ref="J128:J130"/>
    <mergeCell ref="A139:A141"/>
    <mergeCell ref="C139:C141"/>
    <mergeCell ref="D139:D141"/>
    <mergeCell ref="I139:I141"/>
    <mergeCell ref="A122:A124"/>
    <mergeCell ref="C122:C124"/>
    <mergeCell ref="D122:D124"/>
    <mergeCell ref="G122:G124"/>
    <mergeCell ref="I122:I124"/>
    <mergeCell ref="J122:J124"/>
    <mergeCell ref="A143:A145"/>
    <mergeCell ref="C143:C145"/>
    <mergeCell ref="D143:D145"/>
    <mergeCell ref="I143:I145"/>
    <mergeCell ref="A147:A149"/>
    <mergeCell ref="C147:C149"/>
    <mergeCell ref="D147:D149"/>
    <mergeCell ref="I147:I149"/>
    <mergeCell ref="A128:A137"/>
    <mergeCell ref="C128:C137"/>
    <mergeCell ref="I128:I137"/>
    <mergeCell ref="A151:A153"/>
    <mergeCell ref="C151:C153"/>
    <mergeCell ref="D151:D153"/>
    <mergeCell ref="G151:G153"/>
    <mergeCell ref="I151:I153"/>
    <mergeCell ref="A155:A157"/>
    <mergeCell ref="C155:C157"/>
    <mergeCell ref="D155:D157"/>
    <mergeCell ref="G155:G157"/>
    <mergeCell ref="I155:I157"/>
    <mergeCell ref="A159:A164"/>
    <mergeCell ref="C159:C164"/>
    <mergeCell ref="D159:D164"/>
    <mergeCell ref="I159:I164"/>
    <mergeCell ref="A166:A167"/>
    <mergeCell ref="C166:C167"/>
    <mergeCell ref="D166:D167"/>
    <mergeCell ref="G166:G167"/>
    <mergeCell ref="I166:I167"/>
    <mergeCell ref="D179:D182"/>
    <mergeCell ref="I179:I182"/>
    <mergeCell ref="J179:J182"/>
    <mergeCell ref="A169:A182"/>
    <mergeCell ref="C169:C172"/>
    <mergeCell ref="D169:D172"/>
    <mergeCell ref="I169:I172"/>
    <mergeCell ref="J169:J172"/>
    <mergeCell ref="C174:C177"/>
    <mergeCell ref="D174:D177"/>
    <mergeCell ref="I174:I177"/>
    <mergeCell ref="J174:J177"/>
    <mergeCell ref="C179:C182"/>
  </mergeCells>
  <hyperlinks>
    <hyperlink ref="B9" r:id="rId1" xr:uid="{2B840E85-7CCD-472E-AD13-0925B411E433}"/>
    <hyperlink ref="B10" r:id="rId2" xr:uid="{0C81EA8F-C4C0-4B40-8EFF-FFFE0EEF3017}"/>
    <hyperlink ref="B11" r:id="rId3" xr:uid="{641C6BC2-42C2-4140-912C-A986BA33BD9E}"/>
    <hyperlink ref="B12" r:id="rId4" xr:uid="{0F16A433-91EA-4CF5-A0D7-1B63026A3352}"/>
    <hyperlink ref="B13" r:id="rId5" xr:uid="{59ED9A7F-6743-4F24-9F48-4F88D783013B}"/>
    <hyperlink ref="B14" r:id="rId6" xr:uid="{94DD293D-3718-4477-9034-7953623EEDB4}"/>
    <hyperlink ref="B18" r:id="rId7" xr:uid="{8B8C9B14-3D79-41C6-9601-C073906995BA}"/>
    <hyperlink ref="B21" r:id="rId8" xr:uid="{BEA83170-29C7-447D-869B-8A018F57B257}"/>
    <hyperlink ref="B22" r:id="rId9" xr:uid="{CF146835-B3C5-4C08-86B3-03DB7EAE4605}"/>
    <hyperlink ref="B23" r:id="rId10" xr:uid="{333048A8-0E41-4F24-A58E-BF20DAC8E541}"/>
    <hyperlink ref="B24" r:id="rId11" xr:uid="{7D4B7916-3654-4498-A6F6-F04AB9554ECF}"/>
    <hyperlink ref="B25" r:id="rId12" xr:uid="{E7A81DB7-8E2D-4D6D-B558-11CBF7CBD44C}"/>
    <hyperlink ref="B26" r:id="rId13" xr:uid="{66646AD5-BA06-4313-86D4-8DA402847544}"/>
    <hyperlink ref="B28" r:id="rId14" xr:uid="{26D6280C-A497-4BFD-AE4A-580311C01183}"/>
    <hyperlink ref="B29" r:id="rId15" xr:uid="{A159B07B-B718-441A-8F76-3CE9C840F18E}"/>
    <hyperlink ref="B32" r:id="rId16" xr:uid="{EAA2A6AB-D5BD-4134-A896-8A9DAA9DAF22}"/>
    <hyperlink ref="B33" r:id="rId17" xr:uid="{14467B72-9151-4AEB-BD05-CED366A22152}"/>
    <hyperlink ref="B35" r:id="rId18" xr:uid="{FE64097F-A9D1-40F5-BE22-E860AE3DA40D}"/>
    <hyperlink ref="B36" r:id="rId19" xr:uid="{A6182427-4177-4487-84B7-90FA86EBDF10}"/>
    <hyperlink ref="B37" r:id="rId20" xr:uid="{981B7A1E-DA21-42C1-9B54-36BF8DE90FB1}"/>
    <hyperlink ref="B38" r:id="rId21" xr:uid="{64E65671-A3F1-4D00-9F9B-138858373FAB}"/>
    <hyperlink ref="B41" r:id="rId22" xr:uid="{DDA3D542-C35B-48C0-9040-52E13F425151}"/>
    <hyperlink ref="B44" r:id="rId23" xr:uid="{95F092B2-74A4-4F34-97C1-21A67B6C15D6}"/>
    <hyperlink ref="B45" r:id="rId24" xr:uid="{FB805C4B-BC4C-44AA-8D67-0F62431AD904}"/>
    <hyperlink ref="B46" r:id="rId25" xr:uid="{75BCD7C2-D4FD-4AF9-81C6-061653691C3A}"/>
    <hyperlink ref="B49" r:id="rId26" xr:uid="{F43DCAF0-BD20-47F5-BA9D-0D7DCB80A897}"/>
    <hyperlink ref="B51" r:id="rId27" xr:uid="{A7E18CF0-D01E-4E4D-A8F5-DD098101E171}"/>
    <hyperlink ref="B52" r:id="rId28" xr:uid="{10049AD9-5A28-449E-A1B1-53C34BF524BE}"/>
    <hyperlink ref="B55" r:id="rId29" xr:uid="{7A7C6A57-DAC7-45BC-91E4-2281E4CB62E1}"/>
    <hyperlink ref="B56" r:id="rId30" xr:uid="{DB45CB92-54B7-459D-A6C4-2742FF76E7CB}"/>
    <hyperlink ref="B57" r:id="rId31" xr:uid="{EF0A4BE5-EF68-4A14-8B74-7ED6B8F21CD7}"/>
    <hyperlink ref="B58" r:id="rId32" xr:uid="{6B4927EA-8421-4417-B9DA-0FD3E43F89EF}"/>
    <hyperlink ref="B59" r:id="rId33" xr:uid="{592DA050-272C-4A0F-B365-A3AF1E9F3AAB}"/>
    <hyperlink ref="B60" r:id="rId34" xr:uid="{4CD50FF4-903D-40D4-A986-AB4FDA72594E}"/>
    <hyperlink ref="B61" r:id="rId35" xr:uid="{529FD965-AEB3-4AA7-A5E3-E8C287A1FBF5}"/>
    <hyperlink ref="B63" r:id="rId36" xr:uid="{34C574D2-27EC-4511-A132-B3E629AADF23}"/>
    <hyperlink ref="B64" r:id="rId37" xr:uid="{04DC15C2-4EAF-490C-890E-50A4D8432D82}"/>
    <hyperlink ref="B65" r:id="rId38" xr:uid="{319515D9-672C-4E95-B77E-26B5543F2612}"/>
    <hyperlink ref="B66" r:id="rId39" display="APPROBATION" xr:uid="{ABE14868-BB53-404C-9DA0-C5FBF09285B7}"/>
    <hyperlink ref="B67" r:id="rId40" xr:uid="{5B6FE3ED-3C98-4398-B2E1-AE52C61B90E6}"/>
    <hyperlink ref="B68" r:id="rId41" xr:uid="{B2F6285A-B95E-416D-A646-4DC636BE9413}"/>
    <hyperlink ref="B69" r:id="rId42" xr:uid="{94C6A480-A91D-41CB-831F-7FDE79B64E65}"/>
    <hyperlink ref="B70" r:id="rId43" xr:uid="{97A7452A-AD79-442A-9D61-40C4A3613851}"/>
    <hyperlink ref="B71" r:id="rId44" xr:uid="{8B4903BD-B10A-4B3C-8807-304852F1798B}"/>
    <hyperlink ref="B139" r:id="rId45" xr:uid="{7DE040EE-5F94-43A1-B763-FF09504DF96E}"/>
    <hyperlink ref="B141" r:id="rId46" xr:uid="{F00D036A-C2EB-4A95-AA60-83CED5ADB199}"/>
    <hyperlink ref="B73" r:id="rId47" display="CPP" xr:uid="{EB2AF799-EF08-4F2E-A053-BB0FC5EFC8B4}"/>
    <hyperlink ref="B74" r:id="rId48" xr:uid="{C805344B-1517-4D9F-8DA9-E2399DE7BF35}"/>
    <hyperlink ref="B75" r:id="rId49" xr:uid="{EB1BC156-1068-4DAD-960A-DAAB589D827B}"/>
    <hyperlink ref="B78" r:id="rId50" xr:uid="{DD60833F-92DB-43C2-853E-0E6C381772CD}"/>
    <hyperlink ref="B79" r:id="rId51" xr:uid="{9CABAE59-7724-4750-A54A-8C5F76633656}"/>
    <hyperlink ref="B80" r:id="rId52" xr:uid="{541259FA-9B37-4876-946C-42E9CA48D67E}"/>
    <hyperlink ref="B81" r:id="rId53" xr:uid="{7DC74E07-DDC0-4B01-AB48-DD6588A69DF4}"/>
    <hyperlink ref="B82" r:id="rId54" xr:uid="{9B3EFD71-B300-478C-92E4-86CBE2378AF9}"/>
    <hyperlink ref="B85" r:id="rId55" xr:uid="{0876FAF3-28EB-430F-8555-7F59453F5C37}"/>
    <hyperlink ref="B86" r:id="rId56" xr:uid="{E9340CC3-ABC0-4873-906D-CB7340D350C9}"/>
    <hyperlink ref="B88" r:id="rId57" xr:uid="{D1ADCA5B-4339-4CCF-9E03-AC22FA215123}"/>
    <hyperlink ref="B89" r:id="rId58" xr:uid="{F1D723EE-CCDE-4597-90C4-979A013D97A8}"/>
    <hyperlink ref="B92:B93" r:id="rId59" display="Autorisation Exclusive d'Exploitation, BADILA" xr:uid="{F740C707-0466-4007-BB25-1D331E8F0AF4}"/>
    <hyperlink ref="B93" r:id="rId60" xr:uid="{8A5CFF38-75A2-4119-BF37-2F78B8131898}"/>
    <hyperlink ref="B95" r:id="rId61" xr:uid="{BD2DBDD0-C07C-4A1C-B516-1D93704A5D26}"/>
    <hyperlink ref="B98" r:id="rId62" xr:uid="{CB88DFC6-9AD4-4709-B17F-9FBDF2D48692}"/>
    <hyperlink ref="B99" r:id="rId63" xr:uid="{0657555B-E5C5-45D9-B162-50A319C7C56D}"/>
    <hyperlink ref="B100" r:id="rId64" xr:uid="{236AAC1F-2DE5-4BF1-8851-B84B132935DD}"/>
    <hyperlink ref="B101" r:id="rId65" xr:uid="{E12E7C70-E843-4B77-AEC5-5381C2D82BCA}"/>
    <hyperlink ref="B128" r:id="rId66" xr:uid="{56DA2674-94B7-4844-BC40-4D0B222966A0}"/>
    <hyperlink ref="B129" r:id="rId67" xr:uid="{DA565A3A-36AD-4587-8478-7A0FCBFED7A1}"/>
    <hyperlink ref="B130" r:id="rId68" xr:uid="{9CEEC6E0-FE9D-427C-B8A0-35E36990A783}"/>
    <hyperlink ref="B133" r:id="rId69" xr:uid="{7FDF5BA7-C2E1-49F1-B2D7-F04B450A1AD7}"/>
    <hyperlink ref="B134" r:id="rId70" xr:uid="{2ACE6AC5-D972-48ED-ACA5-91E149080966}"/>
    <hyperlink ref="B135" r:id="rId71" xr:uid="{E22B515B-0DCA-4243-935A-3EE8FD0D1CA8}"/>
    <hyperlink ref="B136" r:id="rId72" xr:uid="{1239BB59-F4E3-4908-94B0-F764B4D524C2}"/>
    <hyperlink ref="B137" r:id="rId73" xr:uid="{0B26FC04-C457-4213-857A-692C71EBD68C}"/>
    <hyperlink ref="B104" r:id="rId74" xr:uid="{A2D64837-ADDE-4A6C-A574-DAE97FFDE463}"/>
    <hyperlink ref="B105" r:id="rId75" xr:uid="{54B05383-9341-428E-BD1F-AB36AEDB1743}"/>
    <hyperlink ref="B106" r:id="rId76" xr:uid="{FE976022-3C3D-4620-AB76-0AFE576E06FA}"/>
    <hyperlink ref="B107" r:id="rId77" xr:uid="{00BAAD72-AEC3-4972-BDB4-950A821835FC}"/>
    <hyperlink ref="B108" r:id="rId78" xr:uid="{F80EC9E3-72E0-40F3-8F3E-EA3A7467A9CB}"/>
    <hyperlink ref="B147" r:id="rId79" xr:uid="{26D3DDBD-DDC0-4346-9D81-3754547CE6F9}"/>
    <hyperlink ref="B148" r:id="rId80" xr:uid="{2B16BB33-BB70-4B19-B848-B0CB524A4FF7}"/>
    <hyperlink ref="B149" r:id="rId81" xr:uid="{AE80E580-4AF2-48D5-9359-45511538A3EA}"/>
    <hyperlink ref="B166" r:id="rId82" xr:uid="{424E790B-5C5B-4ABE-83EB-F95D4B1D667B}"/>
    <hyperlink ref="B167" r:id="rId83" xr:uid="{A4534C25-055F-44D6-93C9-2EC36683234F}"/>
    <hyperlink ref="B143" r:id="rId84" xr:uid="{A9A33AD1-64F5-435B-8774-DFE1AB2F53D5}"/>
    <hyperlink ref="B145" r:id="rId85" xr:uid="{6E2721B4-9ECA-4E32-9D34-27D221F90423}"/>
    <hyperlink ref="B151" r:id="rId86" xr:uid="{71E57635-9367-4431-8152-8D071E4C3008}"/>
    <hyperlink ref="B152" r:id="rId87" xr:uid="{578C2A01-6600-4288-9CA5-2A042B7DB2C5}"/>
    <hyperlink ref="B153" r:id="rId88" xr:uid="{4783166E-9115-4E67-8A2F-A18BF6BD4915}"/>
    <hyperlink ref="B155" r:id="rId89" xr:uid="{108E9C65-6D10-4C82-9508-529E6D4DF70C}"/>
    <hyperlink ref="B156" r:id="rId90" xr:uid="{55336A07-455F-4049-A467-5302B25066F0}"/>
    <hyperlink ref="B157" r:id="rId91" xr:uid="{A1FB5C02-646E-41A8-A06A-414F345813F6}"/>
    <hyperlink ref="B159" r:id="rId92" xr:uid="{0671984E-5C6A-4FBF-B4EB-C7B46727B472}"/>
    <hyperlink ref="B160" r:id="rId93" xr:uid="{3E84F1CB-3DC4-4BE7-9555-B9BE1971DFB1}"/>
    <hyperlink ref="B162" r:id="rId94" xr:uid="{4327AA48-A502-42E1-8AE9-7B6ECAFA2235}"/>
    <hyperlink ref="B163" r:id="rId95" xr:uid="{94046AE6-EDE6-4AF5-8CD1-65B18F841890}"/>
    <hyperlink ref="B164" r:id="rId96" xr:uid="{D93345F9-165B-446A-AE73-6EE988F413D8}"/>
    <hyperlink ref="B112" r:id="rId97" xr:uid="{8BF29816-0328-4232-92F2-C0702FC68622}"/>
    <hyperlink ref="B113" r:id="rId98" xr:uid="{B1A94705-B5CF-4ED1-9AC8-168E1DDD6309}"/>
    <hyperlink ref="B118" r:id="rId99" xr:uid="{74E32E25-9A4B-4F5A-A859-F2C8F8FC7087}"/>
    <hyperlink ref="B119" r:id="rId100" xr:uid="{CE200329-A04D-485F-91E1-14C5040350BB}"/>
    <hyperlink ref="B87" r:id="rId101" xr:uid="{B160593B-FED6-49A2-BBBF-BFF45DD8A6A6}"/>
    <hyperlink ref="B94" r:id="rId102" xr:uid="{FE4662B9-C444-4FF5-BB83-3938E255D89F}"/>
    <hyperlink ref="B43" r:id="rId103" xr:uid="{6ACF13AE-064E-4FAA-8CE3-9245AF1716C5}"/>
    <hyperlink ref="B42" r:id="rId104" xr:uid="{3FAEBD4D-D8B7-4044-B303-ADFC08572A04}"/>
    <hyperlink ref="B140" r:id="rId105" xr:uid="{53745809-8584-444C-A781-2E00C42EA7E8}"/>
    <hyperlink ref="B161" r:id="rId106" xr:uid="{CB5D96E3-087E-4E6A-BD92-56772031CBE8}"/>
    <hyperlink ref="B114" r:id="rId107" xr:uid="{BCDE660A-E03D-4D05-A2C5-87DB630439D0}"/>
    <hyperlink ref="B39" r:id="rId108" xr:uid="{0657E8D4-A3E8-4C19-8A1B-4FC8912E06AE}"/>
    <hyperlink ref="B15" r:id="rId109" display="LOI N° 016, approbation le vl'avenant N° 4 à la conv de rech" xr:uid="{936EB4CE-DCFA-4894-A3A5-EE5D66E4CDE3}"/>
    <hyperlink ref="B53" r:id="rId110" xr:uid="{504224F6-AEBD-4574-97C8-F41D89112A46}"/>
    <hyperlink ref="B131" r:id="rId111" xr:uid="{8ABDF7F1-4013-436E-8DF4-083F777D889B}"/>
    <hyperlink ref="B90" r:id="rId112" xr:uid="{345936EA-3231-4664-B55F-C459C1B44CE6}"/>
    <hyperlink ref="B91" r:id="rId113" xr:uid="{9BECCF4F-E17C-4E66-9611-2AE778958E71}"/>
    <hyperlink ref="B77" r:id="rId114" xr:uid="{484FDBCE-E3D3-4878-9050-5F064E7252C7}"/>
    <hyperlink ref="B76" r:id="rId115" xr:uid="{4BFA63D3-4AE4-4B5F-A25B-F34576AF0815}"/>
    <hyperlink ref="B132" r:id="rId116" xr:uid="{E2B90DE7-3E6C-4F49-9F7E-AF62BE46A7D6}"/>
    <hyperlink ref="B54" r:id="rId117" xr:uid="{0922DA55-47A1-4E29-99B2-3096CA7F8459}"/>
    <hyperlink ref="B144" r:id="rId118" xr:uid="{1BD07785-993E-4B6A-8395-299D0843914C}"/>
    <hyperlink ref="B40" r:id="rId119" xr:uid="{4804C2F5-EE3E-45A8-8C5B-F7E7EF37AD6C}"/>
    <hyperlink ref="B171" r:id="rId120" xr:uid="{5E756D91-6C5F-46E7-9BA2-D2061DF1C1F4}"/>
    <hyperlink ref="B181" r:id="rId121" xr:uid="{268068BB-D84F-4131-B590-E9A04A00882F}"/>
    <hyperlink ref="B176" r:id="rId122" xr:uid="{0CBECDB7-8727-40C0-9CB2-F67B7DC09DB5}"/>
    <hyperlink ref="B182" r:id="rId123" xr:uid="{1F664238-FA87-4CD6-A232-BAD947F6E323}"/>
    <hyperlink ref="B180" r:id="rId124" xr:uid="{B916D0B0-BA56-4290-9A7E-C19B2D996F31}"/>
    <hyperlink ref="B179" r:id="rId125" xr:uid="{CBADF778-4D48-4B8D-935F-116E81F72C72}"/>
    <hyperlink ref="B177" r:id="rId126" xr:uid="{3C83EA1E-F338-48F4-8E0E-5AD8F61060C7}"/>
    <hyperlink ref="B175" r:id="rId127" xr:uid="{8A000738-5E81-49D2-ADE9-13F6969FE13C}"/>
    <hyperlink ref="B174" r:id="rId128" xr:uid="{A1F43A61-CC15-4207-8383-D3297EF70955}"/>
    <hyperlink ref="B172" r:id="rId129" xr:uid="{81F6F4AB-042A-4DEF-8040-5A250A68E176}"/>
    <hyperlink ref="B170" r:id="rId130" xr:uid="{11624583-C0C1-4F68-A5C7-5FDB8122C400}"/>
    <hyperlink ref="B169" r:id="rId131" xr:uid="{D9DB1942-364E-4AA1-B3A8-E3D8FA343176}"/>
    <hyperlink ref="B30" r:id="rId132" xr:uid="{E5A317C5-5D24-44F2-8585-2261C017B679}"/>
    <hyperlink ref="B31" r:id="rId133" xr:uid="{94B8B5AA-59CC-4BD0-9588-A37B5F15C553}"/>
    <hyperlink ref="B19" r:id="rId134" xr:uid="{87133D39-57FD-4920-A3E7-68C6F2016F77}"/>
    <hyperlink ref="B20" r:id="rId135" xr:uid="{91698985-B8CB-4454-B7A7-5E29447FBD3F}"/>
    <hyperlink ref="B16:B17" r:id="rId136" display="Concession d'Exploitation, Mangara" xr:uid="{D54BCFED-81E7-4019-A048-CE210CC4460C}"/>
    <hyperlink ref="B16" r:id="rId137" xr:uid="{5D248054-A29B-4ED9-842D-4C9FF5AD7A60}"/>
    <hyperlink ref="B17" r:id="rId138" xr:uid="{04B37BBF-1270-4DBF-85C3-B4756FF8CA68}"/>
    <hyperlink ref="B122" r:id="rId139" xr:uid="{E0B44427-5BAE-429C-8103-CB7A18201891}"/>
    <hyperlink ref="B124" r:id="rId140" xr:uid="{CE0A531D-656A-4195-BBD7-AFACB39A70D0}"/>
    <hyperlink ref="B123" r:id="rId141" xr:uid="{755FD422-38FF-47AA-836F-E35895309A98}"/>
    <hyperlink ref="A2" location="Sommaire!A1" display="Retour au sommaire" xr:uid="{04930BA1-7214-4974-978F-306B4801F8ED}"/>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A82F4-407A-422E-91FA-F1B1E80F9E24}">
  <sheetPr codeName="Feuil25"/>
  <dimension ref="A2:Q29"/>
  <sheetViews>
    <sheetView workbookViewId="0">
      <selection activeCell="C25" activeCellId="4" sqref="C8 C12 C15:C18 C23 C25:C28"/>
    </sheetView>
  </sheetViews>
  <sheetFormatPr baseColWidth="10" defaultRowHeight="12"/>
  <cols>
    <col min="1" max="1" width="11.5546875" style="179"/>
    <col min="2" max="2" width="49" style="179" bestFit="1" customWidth="1"/>
    <col min="3" max="3" width="6.77734375" style="179" bestFit="1" customWidth="1"/>
    <col min="4" max="4" width="7.109375" style="179" bestFit="1" customWidth="1"/>
    <col min="5" max="5" width="8.77734375" style="179" bestFit="1" customWidth="1"/>
    <col min="6" max="6" width="9.33203125" style="179" bestFit="1" customWidth="1"/>
    <col min="7" max="7" width="7.6640625" style="179" bestFit="1" customWidth="1"/>
    <col min="8" max="8" width="13.88671875" style="179" bestFit="1" customWidth="1"/>
    <col min="9" max="9" width="5.44140625" style="179" bestFit="1" customWidth="1"/>
    <col min="10" max="10" width="6" style="179" bestFit="1" customWidth="1"/>
    <col min="11" max="11" width="5" style="179" bestFit="1" customWidth="1"/>
    <col min="12" max="12" width="5.44140625" style="179" bestFit="1" customWidth="1"/>
    <col min="13" max="13" width="6" style="179" bestFit="1" customWidth="1"/>
    <col min="14" max="14" width="5.5546875" style="179" bestFit="1" customWidth="1"/>
    <col min="15" max="15" width="15.21875" style="179" bestFit="1" customWidth="1"/>
    <col min="16" max="16" width="6" style="179" bestFit="1" customWidth="1"/>
    <col min="17" max="17" width="5.5546875" style="179" bestFit="1" customWidth="1"/>
    <col min="18" max="16384" width="11.5546875" style="179"/>
  </cols>
  <sheetData>
    <row r="2" spans="1:17" ht="16.2">
      <c r="A2" s="909" t="s">
        <v>2710</v>
      </c>
    </row>
    <row r="3" spans="1:17" ht="28.8">
      <c r="A3" s="176" t="s">
        <v>2616</v>
      </c>
    </row>
    <row r="4" spans="1:17" ht="12.6" thickBot="1"/>
    <row r="5" spans="1:17" ht="12.6" thickBot="1">
      <c r="B5" s="3"/>
      <c r="C5" s="3"/>
      <c r="D5" s="3"/>
      <c r="E5" s="3"/>
      <c r="F5" s="3"/>
      <c r="G5" s="3"/>
      <c r="H5" s="3"/>
      <c r="I5" s="1336" t="s">
        <v>2612</v>
      </c>
      <c r="J5" s="1337"/>
      <c r="K5" s="1338"/>
      <c r="L5" s="1336" t="s">
        <v>2613</v>
      </c>
      <c r="M5" s="1337"/>
      <c r="N5" s="1338"/>
      <c r="O5" s="1336" t="s">
        <v>2614</v>
      </c>
      <c r="P5" s="1337"/>
      <c r="Q5" s="1338"/>
    </row>
    <row r="6" spans="1:17" ht="36.6" thickBot="1">
      <c r="B6" s="845" t="s">
        <v>695</v>
      </c>
      <c r="C6" s="845" t="s">
        <v>696</v>
      </c>
      <c r="D6" s="845" t="s">
        <v>697</v>
      </c>
      <c r="E6" s="845" t="s">
        <v>698</v>
      </c>
      <c r="F6" s="190" t="s">
        <v>669</v>
      </c>
      <c r="G6" s="845" t="s">
        <v>699</v>
      </c>
      <c r="H6" s="845" t="s">
        <v>2615</v>
      </c>
      <c r="I6" s="846" t="s">
        <v>2610</v>
      </c>
      <c r="J6" s="845" t="s">
        <v>2602</v>
      </c>
      <c r="K6" s="847" t="s">
        <v>2603</v>
      </c>
      <c r="L6" s="846" t="s">
        <v>2610</v>
      </c>
      <c r="M6" s="845" t="s">
        <v>2602</v>
      </c>
      <c r="N6" s="847" t="s">
        <v>2603</v>
      </c>
      <c r="O6" s="846" t="s">
        <v>2610</v>
      </c>
      <c r="P6" s="845" t="s">
        <v>2602</v>
      </c>
      <c r="Q6" s="847" t="s">
        <v>2603</v>
      </c>
    </row>
    <row r="7" spans="1:17">
      <c r="B7" s="848" t="s">
        <v>700</v>
      </c>
      <c r="C7" s="849"/>
      <c r="D7" s="849"/>
      <c r="E7" s="849"/>
      <c r="F7" s="849"/>
      <c r="G7" s="849"/>
      <c r="H7" s="849"/>
      <c r="I7" s="850"/>
      <c r="J7" s="849"/>
      <c r="K7" s="851"/>
      <c r="L7" s="850"/>
      <c r="M7" s="849"/>
      <c r="N7" s="851"/>
      <c r="O7" s="850"/>
      <c r="P7" s="849"/>
      <c r="Q7" s="851"/>
    </row>
    <row r="8" spans="1:17">
      <c r="B8" s="979" t="s">
        <v>701</v>
      </c>
      <c r="C8" s="980" t="s">
        <v>672</v>
      </c>
      <c r="D8" s="980" t="s">
        <v>672</v>
      </c>
      <c r="E8" s="980" t="s">
        <v>702</v>
      </c>
      <c r="F8" s="980" t="s">
        <v>702</v>
      </c>
      <c r="G8" s="980" t="s">
        <v>672</v>
      </c>
      <c r="H8" s="981">
        <v>0</v>
      </c>
      <c r="I8" s="982" t="s">
        <v>2610</v>
      </c>
      <c r="J8" s="983" t="s">
        <v>2611</v>
      </c>
      <c r="K8" s="984" t="s">
        <v>2611</v>
      </c>
      <c r="L8" s="985">
        <v>1</v>
      </c>
      <c r="M8" s="981" t="s">
        <v>2611</v>
      </c>
      <c r="N8" s="986" t="s">
        <v>2611</v>
      </c>
      <c r="O8" s="985">
        <v>0</v>
      </c>
      <c r="P8" s="981" t="s">
        <v>2611</v>
      </c>
      <c r="Q8" s="986" t="s">
        <v>2611</v>
      </c>
    </row>
    <row r="9" spans="1:17">
      <c r="B9" s="194" t="s">
        <v>703</v>
      </c>
      <c r="C9" s="852" t="s">
        <v>671</v>
      </c>
      <c r="D9" s="852" t="s">
        <v>672</v>
      </c>
      <c r="E9" s="852" t="s">
        <v>702</v>
      </c>
      <c r="F9" s="852" t="s">
        <v>702</v>
      </c>
      <c r="G9" s="852" t="s">
        <v>672</v>
      </c>
      <c r="H9" s="853">
        <v>635795411157</v>
      </c>
      <c r="I9" s="854" t="s">
        <v>2610</v>
      </c>
      <c r="J9" s="855" t="s">
        <v>2611</v>
      </c>
      <c r="K9" s="856" t="s">
        <v>2611</v>
      </c>
      <c r="L9" s="857">
        <v>1</v>
      </c>
      <c r="M9" s="853" t="s">
        <v>2611</v>
      </c>
      <c r="N9" s="858" t="s">
        <v>2611</v>
      </c>
      <c r="O9" s="857">
        <v>635795411157</v>
      </c>
      <c r="P9" s="853" t="s">
        <v>2611</v>
      </c>
      <c r="Q9" s="858" t="s">
        <v>2611</v>
      </c>
    </row>
    <row r="10" spans="1:17">
      <c r="B10" s="979" t="s">
        <v>704</v>
      </c>
      <c r="C10" s="980" t="s">
        <v>671</v>
      </c>
      <c r="D10" s="980" t="s">
        <v>672</v>
      </c>
      <c r="E10" s="980" t="s">
        <v>702</v>
      </c>
      <c r="F10" s="980" t="s">
        <v>702</v>
      </c>
      <c r="G10" s="980" t="s">
        <v>672</v>
      </c>
      <c r="H10" s="981">
        <v>6212667112</v>
      </c>
      <c r="I10" s="982" t="s">
        <v>2610</v>
      </c>
      <c r="J10" s="983" t="s">
        <v>2611</v>
      </c>
      <c r="K10" s="984" t="s">
        <v>2611</v>
      </c>
      <c r="L10" s="985">
        <v>1</v>
      </c>
      <c r="M10" s="981" t="s">
        <v>2611</v>
      </c>
      <c r="N10" s="986" t="s">
        <v>2611</v>
      </c>
      <c r="O10" s="985">
        <v>6212667112</v>
      </c>
      <c r="P10" s="981" t="s">
        <v>2611</v>
      </c>
      <c r="Q10" s="986" t="s">
        <v>2611</v>
      </c>
    </row>
    <row r="11" spans="1:17">
      <c r="B11" s="194" t="s">
        <v>705</v>
      </c>
      <c r="C11" s="852" t="s">
        <v>671</v>
      </c>
      <c r="D11" s="852" t="s">
        <v>672</v>
      </c>
      <c r="E11" s="852" t="s">
        <v>702</v>
      </c>
      <c r="F11" s="852" t="s">
        <v>702</v>
      </c>
      <c r="G11" s="852" t="s">
        <v>672</v>
      </c>
      <c r="H11" s="853">
        <v>1860700448</v>
      </c>
      <c r="I11" s="854" t="s">
        <v>2610</v>
      </c>
      <c r="J11" s="855" t="s">
        <v>2611</v>
      </c>
      <c r="K11" s="856" t="s">
        <v>2611</v>
      </c>
      <c r="L11" s="857">
        <v>1</v>
      </c>
      <c r="M11" s="853" t="s">
        <v>2611</v>
      </c>
      <c r="N11" s="858" t="s">
        <v>2611</v>
      </c>
      <c r="O11" s="857">
        <v>1860700448</v>
      </c>
      <c r="P11" s="853" t="s">
        <v>2611</v>
      </c>
      <c r="Q11" s="858" t="s">
        <v>2611</v>
      </c>
    </row>
    <row r="12" spans="1:17">
      <c r="B12" s="979" t="s">
        <v>706</v>
      </c>
      <c r="C12" s="980" t="s">
        <v>672</v>
      </c>
      <c r="D12" s="980" t="s">
        <v>672</v>
      </c>
      <c r="E12" s="980" t="s">
        <v>702</v>
      </c>
      <c r="F12" s="980" t="s">
        <v>702</v>
      </c>
      <c r="G12" s="980" t="s">
        <v>672</v>
      </c>
      <c r="H12" s="981">
        <v>0</v>
      </c>
      <c r="I12" s="982" t="s">
        <v>2610</v>
      </c>
      <c r="J12" s="983" t="s">
        <v>2611</v>
      </c>
      <c r="K12" s="984" t="s">
        <v>2611</v>
      </c>
      <c r="L12" s="985">
        <v>1</v>
      </c>
      <c r="M12" s="981" t="s">
        <v>2611</v>
      </c>
      <c r="N12" s="986" t="s">
        <v>2611</v>
      </c>
      <c r="O12" s="985">
        <v>0</v>
      </c>
      <c r="P12" s="981" t="s">
        <v>2611</v>
      </c>
      <c r="Q12" s="986" t="s">
        <v>2611</v>
      </c>
    </row>
    <row r="13" spans="1:17">
      <c r="B13" s="194" t="s">
        <v>707</v>
      </c>
      <c r="C13" s="852" t="s">
        <v>671</v>
      </c>
      <c r="D13" s="852" t="s">
        <v>672</v>
      </c>
      <c r="E13" s="852" t="s">
        <v>702</v>
      </c>
      <c r="F13" s="852" t="s">
        <v>702</v>
      </c>
      <c r="G13" s="852" t="s">
        <v>672</v>
      </c>
      <c r="H13" s="853">
        <v>1862195419</v>
      </c>
      <c r="I13" s="854" t="s">
        <v>2610</v>
      </c>
      <c r="J13" s="855" t="s">
        <v>2611</v>
      </c>
      <c r="K13" s="856" t="s">
        <v>2611</v>
      </c>
      <c r="L13" s="857">
        <v>1</v>
      </c>
      <c r="M13" s="853" t="s">
        <v>2611</v>
      </c>
      <c r="N13" s="858" t="s">
        <v>2611</v>
      </c>
      <c r="O13" s="857">
        <v>1862195419</v>
      </c>
      <c r="P13" s="853" t="s">
        <v>2611</v>
      </c>
      <c r="Q13" s="858" t="s">
        <v>2611</v>
      </c>
    </row>
    <row r="14" spans="1:17">
      <c r="B14" s="979" t="s">
        <v>708</v>
      </c>
      <c r="C14" s="980" t="s">
        <v>671</v>
      </c>
      <c r="D14" s="980" t="s">
        <v>672</v>
      </c>
      <c r="E14" s="980" t="s">
        <v>702</v>
      </c>
      <c r="F14" s="980" t="s">
        <v>702</v>
      </c>
      <c r="G14" s="980" t="s">
        <v>672</v>
      </c>
      <c r="H14" s="981">
        <v>1633246742.5</v>
      </c>
      <c r="I14" s="982" t="s">
        <v>2610</v>
      </c>
      <c r="J14" s="983" t="s">
        <v>2611</v>
      </c>
      <c r="K14" s="984" t="s">
        <v>2611</v>
      </c>
      <c r="L14" s="985">
        <v>1</v>
      </c>
      <c r="M14" s="981" t="s">
        <v>2611</v>
      </c>
      <c r="N14" s="986" t="s">
        <v>2611</v>
      </c>
      <c r="O14" s="985">
        <v>1633246742.5</v>
      </c>
      <c r="P14" s="981" t="s">
        <v>2611</v>
      </c>
      <c r="Q14" s="986" t="s">
        <v>2611</v>
      </c>
    </row>
    <row r="15" spans="1:17">
      <c r="B15" s="194" t="s">
        <v>709</v>
      </c>
      <c r="C15" s="852" t="s">
        <v>672</v>
      </c>
      <c r="D15" s="852" t="s">
        <v>672</v>
      </c>
      <c r="E15" s="852" t="s">
        <v>702</v>
      </c>
      <c r="F15" s="852" t="s">
        <v>702</v>
      </c>
      <c r="G15" s="852" t="s">
        <v>672</v>
      </c>
      <c r="H15" s="853">
        <v>0</v>
      </c>
      <c r="I15" s="854" t="s">
        <v>2610</v>
      </c>
      <c r="J15" s="855" t="s">
        <v>2611</v>
      </c>
      <c r="K15" s="856" t="s">
        <v>2611</v>
      </c>
      <c r="L15" s="857">
        <v>1</v>
      </c>
      <c r="M15" s="853" t="s">
        <v>2611</v>
      </c>
      <c r="N15" s="858" t="s">
        <v>2611</v>
      </c>
      <c r="O15" s="857">
        <v>0</v>
      </c>
      <c r="P15" s="853" t="s">
        <v>2611</v>
      </c>
      <c r="Q15" s="858" t="s">
        <v>2611</v>
      </c>
    </row>
    <row r="16" spans="1:17">
      <c r="B16" s="979" t="s">
        <v>710</v>
      </c>
      <c r="C16" s="980" t="s">
        <v>672</v>
      </c>
      <c r="D16" s="980" t="s">
        <v>672</v>
      </c>
      <c r="E16" s="980" t="s">
        <v>702</v>
      </c>
      <c r="F16" s="980" t="s">
        <v>702</v>
      </c>
      <c r="G16" s="980" t="s">
        <v>672</v>
      </c>
      <c r="H16" s="981">
        <v>0</v>
      </c>
      <c r="I16" s="982" t="s">
        <v>2610</v>
      </c>
      <c r="J16" s="983" t="s">
        <v>2611</v>
      </c>
      <c r="K16" s="984" t="s">
        <v>2611</v>
      </c>
      <c r="L16" s="985">
        <v>1</v>
      </c>
      <c r="M16" s="981" t="s">
        <v>2611</v>
      </c>
      <c r="N16" s="986" t="s">
        <v>2611</v>
      </c>
      <c r="O16" s="985">
        <v>0</v>
      </c>
      <c r="P16" s="981" t="s">
        <v>2611</v>
      </c>
      <c r="Q16" s="986" t="s">
        <v>2611</v>
      </c>
    </row>
    <row r="17" spans="2:17">
      <c r="B17" s="194" t="s">
        <v>711</v>
      </c>
      <c r="C17" s="852" t="s">
        <v>672</v>
      </c>
      <c r="D17" s="852" t="s">
        <v>672</v>
      </c>
      <c r="E17" s="852" t="s">
        <v>702</v>
      </c>
      <c r="F17" s="852" t="s">
        <v>702</v>
      </c>
      <c r="G17" s="852" t="s">
        <v>672</v>
      </c>
      <c r="H17" s="853">
        <v>0</v>
      </c>
      <c r="I17" s="854" t="s">
        <v>2610</v>
      </c>
      <c r="J17" s="855" t="s">
        <v>2611</v>
      </c>
      <c r="K17" s="856" t="s">
        <v>2611</v>
      </c>
      <c r="L17" s="857">
        <v>1</v>
      </c>
      <c r="M17" s="853" t="s">
        <v>2611</v>
      </c>
      <c r="N17" s="858" t="s">
        <v>2611</v>
      </c>
      <c r="O17" s="857">
        <v>0</v>
      </c>
      <c r="P17" s="853" t="s">
        <v>2611</v>
      </c>
      <c r="Q17" s="858" t="s">
        <v>2611</v>
      </c>
    </row>
    <row r="18" spans="2:17">
      <c r="B18" s="979" t="s">
        <v>712</v>
      </c>
      <c r="C18" s="980" t="s">
        <v>672</v>
      </c>
      <c r="D18" s="980" t="s">
        <v>672</v>
      </c>
      <c r="E18" s="980" t="s">
        <v>702</v>
      </c>
      <c r="F18" s="980" t="s">
        <v>702</v>
      </c>
      <c r="G18" s="980" t="s">
        <v>672</v>
      </c>
      <c r="H18" s="981">
        <v>0</v>
      </c>
      <c r="I18" s="982" t="s">
        <v>2610</v>
      </c>
      <c r="J18" s="983" t="s">
        <v>2611</v>
      </c>
      <c r="K18" s="984" t="s">
        <v>2611</v>
      </c>
      <c r="L18" s="985">
        <v>1</v>
      </c>
      <c r="M18" s="981" t="s">
        <v>2611</v>
      </c>
      <c r="N18" s="986" t="s">
        <v>2611</v>
      </c>
      <c r="O18" s="985">
        <v>0</v>
      </c>
      <c r="P18" s="981" t="s">
        <v>2611</v>
      </c>
      <c r="Q18" s="986" t="s">
        <v>2611</v>
      </c>
    </row>
    <row r="19" spans="2:17">
      <c r="B19" s="848" t="s">
        <v>713</v>
      </c>
      <c r="C19" s="849"/>
      <c r="D19" s="849"/>
      <c r="E19" s="849"/>
      <c r="F19" s="849"/>
      <c r="G19" s="849"/>
      <c r="H19" s="849"/>
      <c r="I19" s="850" t="s">
        <v>2611</v>
      </c>
      <c r="J19" s="849" t="s">
        <v>2611</v>
      </c>
      <c r="K19" s="851" t="s">
        <v>2611</v>
      </c>
      <c r="L19" s="850"/>
      <c r="M19" s="849"/>
      <c r="N19" s="851"/>
      <c r="O19" s="850"/>
      <c r="P19" s="849"/>
      <c r="Q19" s="851"/>
    </row>
    <row r="20" spans="2:17">
      <c r="B20" s="194" t="s">
        <v>714</v>
      </c>
      <c r="C20" s="852" t="s">
        <v>671</v>
      </c>
      <c r="D20" s="852" t="s">
        <v>671</v>
      </c>
      <c r="E20" s="852" t="s">
        <v>672</v>
      </c>
      <c r="F20" s="852" t="s">
        <v>671</v>
      </c>
      <c r="G20" s="852"/>
      <c r="H20" s="853">
        <v>4197775196.5947504</v>
      </c>
      <c r="I20" s="854" t="s">
        <v>2610</v>
      </c>
      <c r="J20" s="855" t="s">
        <v>2611</v>
      </c>
      <c r="K20" s="856" t="s">
        <v>2611</v>
      </c>
      <c r="L20" s="857">
        <v>1</v>
      </c>
      <c r="M20" s="853" t="s">
        <v>2611</v>
      </c>
      <c r="N20" s="858" t="s">
        <v>2611</v>
      </c>
      <c r="O20" s="857">
        <v>4197775196.5947504</v>
      </c>
      <c r="P20" s="853" t="s">
        <v>2611</v>
      </c>
      <c r="Q20" s="858" t="s">
        <v>2611</v>
      </c>
    </row>
    <row r="21" spans="2:17">
      <c r="B21" s="979" t="s">
        <v>715</v>
      </c>
      <c r="C21" s="980" t="s">
        <v>671</v>
      </c>
      <c r="D21" s="980" t="s">
        <v>672</v>
      </c>
      <c r="E21" s="980" t="s">
        <v>672</v>
      </c>
      <c r="F21" s="980" t="s">
        <v>671</v>
      </c>
      <c r="G21" s="980"/>
      <c r="H21" s="981">
        <v>0</v>
      </c>
      <c r="I21" s="982" t="s">
        <v>2610</v>
      </c>
      <c r="J21" s="983" t="s">
        <v>2611</v>
      </c>
      <c r="K21" s="984" t="s">
        <v>2611</v>
      </c>
      <c r="L21" s="985">
        <v>1</v>
      </c>
      <c r="M21" s="981" t="s">
        <v>2611</v>
      </c>
      <c r="N21" s="986" t="s">
        <v>2611</v>
      </c>
      <c r="O21" s="985">
        <v>0</v>
      </c>
      <c r="P21" s="981" t="s">
        <v>2611</v>
      </c>
      <c r="Q21" s="986" t="s">
        <v>2611</v>
      </c>
    </row>
    <row r="22" spans="2:17">
      <c r="B22" s="194" t="s">
        <v>716</v>
      </c>
      <c r="C22" s="852" t="s">
        <v>671</v>
      </c>
      <c r="D22" s="852" t="s">
        <v>671</v>
      </c>
      <c r="E22" s="852" t="s">
        <v>672</v>
      </c>
      <c r="F22" s="852" t="s">
        <v>671</v>
      </c>
      <c r="G22" s="852"/>
      <c r="H22" s="853">
        <v>60000000</v>
      </c>
      <c r="I22" s="854" t="s">
        <v>2610</v>
      </c>
      <c r="J22" s="855" t="s">
        <v>2611</v>
      </c>
      <c r="K22" s="856" t="s">
        <v>2611</v>
      </c>
      <c r="L22" s="857">
        <v>1</v>
      </c>
      <c r="M22" s="853" t="s">
        <v>2611</v>
      </c>
      <c r="N22" s="858" t="s">
        <v>2611</v>
      </c>
      <c r="O22" s="857">
        <v>60000000</v>
      </c>
      <c r="P22" s="853" t="s">
        <v>2611</v>
      </c>
      <c r="Q22" s="858" t="s">
        <v>2611</v>
      </c>
    </row>
    <row r="23" spans="2:17">
      <c r="B23" s="979" t="s">
        <v>717</v>
      </c>
      <c r="C23" s="980" t="s">
        <v>672</v>
      </c>
      <c r="D23" s="980" t="s">
        <v>672</v>
      </c>
      <c r="E23" s="980" t="s">
        <v>672</v>
      </c>
      <c r="F23" s="980" t="s">
        <v>671</v>
      </c>
      <c r="G23" s="980"/>
      <c r="H23" s="981">
        <v>0</v>
      </c>
      <c r="I23" s="982" t="s">
        <v>2610</v>
      </c>
      <c r="J23" s="983" t="s">
        <v>2611</v>
      </c>
      <c r="K23" s="984" t="s">
        <v>2611</v>
      </c>
      <c r="L23" s="985">
        <v>1</v>
      </c>
      <c r="M23" s="981" t="s">
        <v>2611</v>
      </c>
      <c r="N23" s="986" t="s">
        <v>2611</v>
      </c>
      <c r="O23" s="985">
        <v>0</v>
      </c>
      <c r="P23" s="981" t="s">
        <v>2611</v>
      </c>
      <c r="Q23" s="986" t="s">
        <v>2611</v>
      </c>
    </row>
    <row r="24" spans="2:17">
      <c r="B24" s="848" t="s">
        <v>718</v>
      </c>
      <c r="C24" s="849"/>
      <c r="D24" s="849"/>
      <c r="E24" s="849"/>
      <c r="F24" s="849"/>
      <c r="G24" s="849"/>
      <c r="H24" s="849"/>
      <c r="I24" s="850" t="s">
        <v>2611</v>
      </c>
      <c r="J24" s="849" t="s">
        <v>2611</v>
      </c>
      <c r="K24" s="851" t="s">
        <v>2611</v>
      </c>
      <c r="L24" s="850"/>
      <c r="M24" s="849"/>
      <c r="N24" s="851"/>
      <c r="O24" s="850"/>
      <c r="P24" s="849"/>
      <c r="Q24" s="851"/>
    </row>
    <row r="25" spans="2:17">
      <c r="B25" s="194" t="s">
        <v>719</v>
      </c>
      <c r="C25" s="852" t="s">
        <v>672</v>
      </c>
      <c r="D25" s="852" t="s">
        <v>672</v>
      </c>
      <c r="E25" s="852" t="s">
        <v>672</v>
      </c>
      <c r="F25" s="852" t="s">
        <v>702</v>
      </c>
      <c r="G25" s="852" t="s">
        <v>672</v>
      </c>
      <c r="H25" s="853">
        <v>0</v>
      </c>
      <c r="I25" s="854" t="s">
        <v>2610</v>
      </c>
      <c r="J25" s="855" t="s">
        <v>2611</v>
      </c>
      <c r="K25" s="856" t="s">
        <v>2611</v>
      </c>
      <c r="L25" s="857">
        <v>1</v>
      </c>
      <c r="M25" s="853" t="s">
        <v>2611</v>
      </c>
      <c r="N25" s="858" t="s">
        <v>2611</v>
      </c>
      <c r="O25" s="857">
        <v>0</v>
      </c>
      <c r="P25" s="853" t="s">
        <v>2611</v>
      </c>
      <c r="Q25" s="858" t="s">
        <v>2611</v>
      </c>
    </row>
    <row r="26" spans="2:17">
      <c r="B26" s="979" t="s">
        <v>720</v>
      </c>
      <c r="C26" s="980" t="s">
        <v>672</v>
      </c>
      <c r="D26" s="980" t="s">
        <v>672</v>
      </c>
      <c r="E26" s="980" t="s">
        <v>672</v>
      </c>
      <c r="F26" s="980" t="s">
        <v>702</v>
      </c>
      <c r="G26" s="980" t="s">
        <v>672</v>
      </c>
      <c r="H26" s="981">
        <v>0</v>
      </c>
      <c r="I26" s="982" t="s">
        <v>2610</v>
      </c>
      <c r="J26" s="983" t="s">
        <v>2611</v>
      </c>
      <c r="K26" s="984" t="s">
        <v>2611</v>
      </c>
      <c r="L26" s="985">
        <v>1</v>
      </c>
      <c r="M26" s="981" t="s">
        <v>2611</v>
      </c>
      <c r="N26" s="986" t="s">
        <v>2611</v>
      </c>
      <c r="O26" s="985">
        <v>0</v>
      </c>
      <c r="P26" s="981" t="s">
        <v>2611</v>
      </c>
      <c r="Q26" s="986" t="s">
        <v>2611</v>
      </c>
    </row>
    <row r="27" spans="2:17">
      <c r="B27" s="194" t="s">
        <v>721</v>
      </c>
      <c r="C27" s="852" t="s">
        <v>672</v>
      </c>
      <c r="D27" s="852" t="s">
        <v>672</v>
      </c>
      <c r="E27" s="852" t="s">
        <v>672</v>
      </c>
      <c r="F27" s="852" t="s">
        <v>702</v>
      </c>
      <c r="G27" s="852" t="s">
        <v>672</v>
      </c>
      <c r="H27" s="853">
        <v>0</v>
      </c>
      <c r="I27" s="854" t="s">
        <v>2610</v>
      </c>
      <c r="J27" s="855" t="s">
        <v>2611</v>
      </c>
      <c r="K27" s="856" t="s">
        <v>2611</v>
      </c>
      <c r="L27" s="857">
        <v>1</v>
      </c>
      <c r="M27" s="853" t="s">
        <v>2611</v>
      </c>
      <c r="N27" s="858" t="s">
        <v>2611</v>
      </c>
      <c r="O27" s="857">
        <v>0</v>
      </c>
      <c r="P27" s="853" t="s">
        <v>2611</v>
      </c>
      <c r="Q27" s="858" t="s">
        <v>2611</v>
      </c>
    </row>
    <row r="28" spans="2:17">
      <c r="B28" s="979" t="s">
        <v>722</v>
      </c>
      <c r="C28" s="980" t="s">
        <v>672</v>
      </c>
      <c r="D28" s="980" t="s">
        <v>672</v>
      </c>
      <c r="E28" s="980" t="s">
        <v>672</v>
      </c>
      <c r="F28" s="980" t="s">
        <v>702</v>
      </c>
      <c r="G28" s="980" t="s">
        <v>672</v>
      </c>
      <c r="H28" s="981">
        <v>0</v>
      </c>
      <c r="I28" s="982" t="s">
        <v>2610</v>
      </c>
      <c r="J28" s="983" t="s">
        <v>2611</v>
      </c>
      <c r="K28" s="984" t="s">
        <v>2611</v>
      </c>
      <c r="L28" s="985">
        <v>1</v>
      </c>
      <c r="M28" s="981" t="s">
        <v>2611</v>
      </c>
      <c r="N28" s="986" t="s">
        <v>2611</v>
      </c>
      <c r="O28" s="985">
        <v>0</v>
      </c>
      <c r="P28" s="981" t="s">
        <v>2611</v>
      </c>
      <c r="Q28" s="986" t="s">
        <v>2611</v>
      </c>
    </row>
    <row r="29" spans="2:17">
      <c r="B29" s="197"/>
      <c r="C29" s="197"/>
      <c r="D29" s="197"/>
      <c r="E29" s="197"/>
      <c r="F29" s="197"/>
      <c r="G29" s="197"/>
      <c r="H29" s="197"/>
      <c r="I29" s="197"/>
      <c r="J29" s="197"/>
      <c r="K29" s="197"/>
      <c r="L29" s="859">
        <f t="shared" ref="L29:N29" si="0">SUM(L8:L28)</f>
        <v>19</v>
      </c>
      <c r="M29" s="859">
        <f t="shared" si="0"/>
        <v>0</v>
      </c>
      <c r="N29" s="859">
        <f t="shared" si="0"/>
        <v>0</v>
      </c>
      <c r="O29" s="859">
        <f>SUM(O8:O28)</f>
        <v>651621996075.09473</v>
      </c>
      <c r="P29" s="859">
        <f t="shared" ref="P29:Q29" si="1">SUM(P8:P28)</f>
        <v>0</v>
      </c>
      <c r="Q29" s="859">
        <f t="shared" si="1"/>
        <v>0</v>
      </c>
    </row>
  </sheetData>
  <mergeCells count="3">
    <mergeCell ref="I5:K5"/>
    <mergeCell ref="L5:N5"/>
    <mergeCell ref="O5:Q5"/>
  </mergeCells>
  <conditionalFormatting sqref="C8:G28">
    <cfRule type="cellIs" dxfId="7" priority="1" operator="equal">
      <formula>"N/A"</formula>
    </cfRule>
    <cfRule type="cellIs" dxfId="6" priority="2" operator="equal">
      <formula>"Oui"</formula>
    </cfRule>
    <cfRule type="cellIs" dxfId="5" priority="3" operator="equal">
      <formula>"Non"</formula>
    </cfRule>
  </conditionalFormatting>
  <hyperlinks>
    <hyperlink ref="A2" location="Sommaire!A1" display="Retour au sommaire" xr:uid="{B2D373E6-6B94-48A4-8ABE-95E3D9C11687}"/>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0E3CE-7930-4814-A2BF-9078B1AA4085}">
  <sheetPr codeName="Feuil26"/>
  <dimension ref="A2:R23"/>
  <sheetViews>
    <sheetView workbookViewId="0">
      <selection activeCell="N37" sqref="N37"/>
    </sheetView>
  </sheetViews>
  <sheetFormatPr baseColWidth="10" defaultRowHeight="12"/>
  <cols>
    <col min="1" max="1" width="11.5546875" style="179"/>
    <col min="2" max="2" width="3.44140625" style="179" bestFit="1" customWidth="1"/>
    <col min="3" max="3" width="34.88671875" style="179" bestFit="1" customWidth="1"/>
    <col min="4" max="4" width="14.44140625" style="179" bestFit="1" customWidth="1"/>
    <col min="5" max="5" width="4.5546875" style="179" bestFit="1" customWidth="1"/>
    <col min="6" max="6" width="5" style="179" bestFit="1" customWidth="1"/>
    <col min="7" max="7" width="6.5546875" style="179" bestFit="1" customWidth="1"/>
    <col min="8" max="8" width="9.33203125" style="179" bestFit="1" customWidth="1"/>
    <col min="9" max="9" width="15.21875" style="179" bestFit="1" customWidth="1"/>
    <col min="10" max="10" width="5" style="179" bestFit="1" customWidth="1"/>
    <col min="11" max="11" width="6" style="179" bestFit="1" customWidth="1"/>
    <col min="12" max="12" width="5" style="179" bestFit="1" customWidth="1"/>
    <col min="13" max="15" width="9.109375" style="179" bestFit="1" customWidth="1"/>
    <col min="16" max="16" width="15.21875" style="179" bestFit="1" customWidth="1"/>
    <col min="17" max="17" width="13.44140625" style="179" bestFit="1" customWidth="1"/>
    <col min="18" max="18" width="8" style="179" bestFit="1" customWidth="1"/>
    <col min="19" max="16384" width="11.5546875" style="179"/>
  </cols>
  <sheetData>
    <row r="2" spans="1:18" ht="16.2">
      <c r="A2" s="909" t="s">
        <v>2710</v>
      </c>
    </row>
    <row r="3" spans="1:18" ht="28.8">
      <c r="A3" s="176" t="s">
        <v>2617</v>
      </c>
    </row>
    <row r="5" spans="1:18" ht="12.6" thickBot="1">
      <c r="B5" s="825"/>
      <c r="C5" s="825"/>
      <c r="D5" s="825"/>
      <c r="E5" s="825"/>
      <c r="F5" s="825"/>
      <c r="G5" s="825"/>
      <c r="H5" s="825"/>
      <c r="I5" s="825"/>
      <c r="J5" s="1339" t="s">
        <v>2598</v>
      </c>
      <c r="K5" s="1340"/>
      <c r="L5" s="1341"/>
      <c r="M5" s="1339" t="s">
        <v>2599</v>
      </c>
      <c r="N5" s="1340"/>
      <c r="O5" s="1341"/>
      <c r="P5" s="1339" t="s">
        <v>2599</v>
      </c>
      <c r="Q5" s="1340"/>
      <c r="R5" s="1341"/>
    </row>
    <row r="6" spans="1:18" ht="36.6" thickBot="1">
      <c r="B6" s="188" t="s">
        <v>664</v>
      </c>
      <c r="C6" s="189" t="s">
        <v>665</v>
      </c>
      <c r="D6" s="189" t="s">
        <v>666</v>
      </c>
      <c r="E6" s="190" t="s">
        <v>2756</v>
      </c>
      <c r="F6" s="190" t="s">
        <v>667</v>
      </c>
      <c r="G6" s="190" t="s">
        <v>668</v>
      </c>
      <c r="H6" s="190" t="s">
        <v>669</v>
      </c>
      <c r="I6" s="826" t="s">
        <v>2600</v>
      </c>
      <c r="J6" s="827" t="s">
        <v>2601</v>
      </c>
      <c r="K6" s="190" t="s">
        <v>2602</v>
      </c>
      <c r="L6" s="828" t="s">
        <v>2603</v>
      </c>
      <c r="M6" s="827" t="s">
        <v>2604</v>
      </c>
      <c r="N6" s="190" t="s">
        <v>2605</v>
      </c>
      <c r="O6" s="828" t="s">
        <v>2606</v>
      </c>
      <c r="P6" s="827" t="s">
        <v>2607</v>
      </c>
      <c r="Q6" s="190" t="s">
        <v>2608</v>
      </c>
      <c r="R6" s="828" t="s">
        <v>2609</v>
      </c>
    </row>
    <row r="7" spans="1:18">
      <c r="B7" s="987">
        <v>1</v>
      </c>
      <c r="C7" s="989" t="s">
        <v>674</v>
      </c>
      <c r="D7" s="989" t="s">
        <v>670</v>
      </c>
      <c r="E7" s="979" t="s">
        <v>671</v>
      </c>
      <c r="F7" s="979" t="s">
        <v>671</v>
      </c>
      <c r="G7" s="979" t="s">
        <v>672</v>
      </c>
      <c r="H7" s="979" t="s">
        <v>672</v>
      </c>
      <c r="I7" s="990">
        <v>0</v>
      </c>
      <c r="J7" s="991" t="s">
        <v>2610</v>
      </c>
      <c r="K7" s="989" t="s">
        <v>2611</v>
      </c>
      <c r="L7" s="992" t="s">
        <v>2611</v>
      </c>
      <c r="M7" s="993">
        <v>1</v>
      </c>
      <c r="N7" s="994" t="s">
        <v>2611</v>
      </c>
      <c r="O7" s="995" t="s">
        <v>2611</v>
      </c>
      <c r="P7" s="993">
        <v>0</v>
      </c>
      <c r="Q7" s="994" t="s">
        <v>2611</v>
      </c>
      <c r="R7" s="995" t="s">
        <v>2611</v>
      </c>
    </row>
    <row r="8" spans="1:18">
      <c r="B8" s="191">
        <v>2</v>
      </c>
      <c r="C8" s="192" t="s">
        <v>675</v>
      </c>
      <c r="D8" s="192" t="s">
        <v>670</v>
      </c>
      <c r="E8" s="194" t="s">
        <v>671</v>
      </c>
      <c r="F8" s="194" t="s">
        <v>671</v>
      </c>
      <c r="G8" s="194" t="s">
        <v>672</v>
      </c>
      <c r="H8" s="194" t="s">
        <v>672</v>
      </c>
      <c r="I8" s="829">
        <v>0</v>
      </c>
      <c r="J8" s="830" t="s">
        <v>2610</v>
      </c>
      <c r="K8" s="192" t="s">
        <v>2611</v>
      </c>
      <c r="L8" s="831" t="s">
        <v>2611</v>
      </c>
      <c r="M8" s="832">
        <v>1</v>
      </c>
      <c r="N8" s="833" t="s">
        <v>2611</v>
      </c>
      <c r="O8" s="834" t="s">
        <v>2611</v>
      </c>
      <c r="P8" s="832">
        <v>0</v>
      </c>
      <c r="Q8" s="833" t="s">
        <v>2611</v>
      </c>
      <c r="R8" s="834" t="s">
        <v>2611</v>
      </c>
    </row>
    <row r="9" spans="1:18">
      <c r="B9" s="988">
        <v>3</v>
      </c>
      <c r="C9" s="989" t="s">
        <v>676</v>
      </c>
      <c r="D9" s="989" t="s">
        <v>670</v>
      </c>
      <c r="E9" s="979" t="s">
        <v>672</v>
      </c>
      <c r="F9" s="979" t="s">
        <v>672</v>
      </c>
      <c r="G9" s="979" t="s">
        <v>672</v>
      </c>
      <c r="H9" s="979" t="s">
        <v>672</v>
      </c>
      <c r="I9" s="990">
        <v>0</v>
      </c>
      <c r="J9" s="991" t="s">
        <v>2610</v>
      </c>
      <c r="K9" s="989" t="s">
        <v>2611</v>
      </c>
      <c r="L9" s="992" t="s">
        <v>2611</v>
      </c>
      <c r="M9" s="993">
        <v>1</v>
      </c>
      <c r="N9" s="994" t="s">
        <v>2611</v>
      </c>
      <c r="O9" s="995" t="s">
        <v>2611</v>
      </c>
      <c r="P9" s="993">
        <v>0</v>
      </c>
      <c r="Q9" s="994" t="s">
        <v>2611</v>
      </c>
      <c r="R9" s="995" t="s">
        <v>2611</v>
      </c>
    </row>
    <row r="10" spans="1:18">
      <c r="B10" s="191">
        <v>4</v>
      </c>
      <c r="C10" s="192" t="s">
        <v>677</v>
      </c>
      <c r="D10" s="192" t="s">
        <v>670</v>
      </c>
      <c r="E10" s="194" t="s">
        <v>671</v>
      </c>
      <c r="F10" s="194" t="s">
        <v>671</v>
      </c>
      <c r="G10" s="194" t="s">
        <v>671</v>
      </c>
      <c r="H10" s="194" t="s">
        <v>672</v>
      </c>
      <c r="I10" s="829">
        <v>3141105070</v>
      </c>
      <c r="J10" s="830" t="s">
        <v>2611</v>
      </c>
      <c r="K10" s="192" t="s">
        <v>2602</v>
      </c>
      <c r="L10" s="831" t="s">
        <v>2611</v>
      </c>
      <c r="M10" s="832" t="s">
        <v>2611</v>
      </c>
      <c r="N10" s="833">
        <v>1</v>
      </c>
      <c r="O10" s="834" t="s">
        <v>2611</v>
      </c>
      <c r="P10" s="832" t="s">
        <v>2611</v>
      </c>
      <c r="Q10" s="833">
        <v>3141105070</v>
      </c>
      <c r="R10" s="834" t="s">
        <v>2611</v>
      </c>
    </row>
    <row r="11" spans="1:18">
      <c r="B11" s="988">
        <v>5</v>
      </c>
      <c r="C11" s="989" t="s">
        <v>678</v>
      </c>
      <c r="D11" s="989" t="s">
        <v>670</v>
      </c>
      <c r="E11" s="979" t="s">
        <v>672</v>
      </c>
      <c r="F11" s="979" t="s">
        <v>672</v>
      </c>
      <c r="G11" s="979" t="s">
        <v>672</v>
      </c>
      <c r="H11" s="979" t="s">
        <v>672</v>
      </c>
      <c r="I11" s="990">
        <v>0</v>
      </c>
      <c r="J11" s="991" t="s">
        <v>2610</v>
      </c>
      <c r="K11" s="989" t="s">
        <v>2611</v>
      </c>
      <c r="L11" s="992" t="s">
        <v>2611</v>
      </c>
      <c r="M11" s="993">
        <v>1</v>
      </c>
      <c r="N11" s="994" t="s">
        <v>2611</v>
      </c>
      <c r="O11" s="995" t="s">
        <v>2611</v>
      </c>
      <c r="P11" s="993">
        <v>0</v>
      </c>
      <c r="Q11" s="994" t="s">
        <v>2611</v>
      </c>
      <c r="R11" s="995" t="s">
        <v>2611</v>
      </c>
    </row>
    <row r="12" spans="1:18">
      <c r="B12" s="191">
        <v>6</v>
      </c>
      <c r="C12" s="192" t="s">
        <v>679</v>
      </c>
      <c r="D12" s="192" t="s">
        <v>670</v>
      </c>
      <c r="E12" s="194" t="s">
        <v>671</v>
      </c>
      <c r="F12" s="194" t="s">
        <v>671</v>
      </c>
      <c r="G12" s="194" t="s">
        <v>671</v>
      </c>
      <c r="H12" s="194" t="s">
        <v>672</v>
      </c>
      <c r="I12" s="829">
        <v>3969789147</v>
      </c>
      <c r="J12" s="830" t="s">
        <v>2611</v>
      </c>
      <c r="K12" s="192" t="s">
        <v>2602</v>
      </c>
      <c r="L12" s="831" t="s">
        <v>2611</v>
      </c>
      <c r="M12" s="832" t="s">
        <v>2611</v>
      </c>
      <c r="N12" s="833">
        <v>1</v>
      </c>
      <c r="O12" s="834" t="s">
        <v>2611</v>
      </c>
      <c r="P12" s="832" t="s">
        <v>2611</v>
      </c>
      <c r="Q12" s="833">
        <v>3969789147</v>
      </c>
      <c r="R12" s="834" t="s">
        <v>2611</v>
      </c>
    </row>
    <row r="13" spans="1:18">
      <c r="B13" s="988">
        <v>7</v>
      </c>
      <c r="C13" s="989" t="s">
        <v>680</v>
      </c>
      <c r="D13" s="989" t="s">
        <v>670</v>
      </c>
      <c r="E13" s="979" t="s">
        <v>671</v>
      </c>
      <c r="F13" s="979" t="s">
        <v>671</v>
      </c>
      <c r="G13" s="979" t="s">
        <v>671</v>
      </c>
      <c r="H13" s="979" t="s">
        <v>672</v>
      </c>
      <c r="I13" s="990">
        <v>968618229</v>
      </c>
      <c r="J13" s="991" t="s">
        <v>2611</v>
      </c>
      <c r="K13" s="989" t="s">
        <v>2602</v>
      </c>
      <c r="L13" s="992" t="s">
        <v>2611</v>
      </c>
      <c r="M13" s="993" t="s">
        <v>2611</v>
      </c>
      <c r="N13" s="994">
        <v>1</v>
      </c>
      <c r="O13" s="995" t="s">
        <v>2611</v>
      </c>
      <c r="P13" s="993" t="s">
        <v>2611</v>
      </c>
      <c r="Q13" s="994">
        <v>968618229</v>
      </c>
      <c r="R13" s="995" t="s">
        <v>2611</v>
      </c>
    </row>
    <row r="14" spans="1:18">
      <c r="B14" s="191">
        <v>8</v>
      </c>
      <c r="C14" s="192" t="s">
        <v>681</v>
      </c>
      <c r="D14" s="192" t="s">
        <v>670</v>
      </c>
      <c r="E14" s="194" t="s">
        <v>671</v>
      </c>
      <c r="F14" s="194" t="s">
        <v>671</v>
      </c>
      <c r="G14" s="194" t="s">
        <v>672</v>
      </c>
      <c r="H14" s="194" t="s">
        <v>672</v>
      </c>
      <c r="I14" s="829">
        <v>2375143315</v>
      </c>
      <c r="J14" s="830" t="s">
        <v>2610</v>
      </c>
      <c r="K14" s="192" t="s">
        <v>2611</v>
      </c>
      <c r="L14" s="831" t="s">
        <v>2611</v>
      </c>
      <c r="M14" s="832">
        <v>1</v>
      </c>
      <c r="N14" s="833" t="s">
        <v>2611</v>
      </c>
      <c r="O14" s="834" t="s">
        <v>2611</v>
      </c>
      <c r="P14" s="832">
        <v>2375143315</v>
      </c>
      <c r="Q14" s="833" t="s">
        <v>2611</v>
      </c>
      <c r="R14" s="834" t="s">
        <v>2611</v>
      </c>
    </row>
    <row r="15" spans="1:18">
      <c r="B15" s="988">
        <v>9</v>
      </c>
      <c r="C15" s="989" t="s">
        <v>682</v>
      </c>
      <c r="D15" s="989" t="s">
        <v>670</v>
      </c>
      <c r="E15" s="979" t="s">
        <v>672</v>
      </c>
      <c r="F15" s="979" t="s">
        <v>672</v>
      </c>
      <c r="G15" s="979" t="s">
        <v>672</v>
      </c>
      <c r="H15" s="979" t="s">
        <v>672</v>
      </c>
      <c r="I15" s="990">
        <v>0</v>
      </c>
      <c r="J15" s="991" t="s">
        <v>2610</v>
      </c>
      <c r="K15" s="989" t="s">
        <v>2611</v>
      </c>
      <c r="L15" s="992" t="s">
        <v>2611</v>
      </c>
      <c r="M15" s="993">
        <v>1</v>
      </c>
      <c r="N15" s="994" t="s">
        <v>2611</v>
      </c>
      <c r="O15" s="995" t="s">
        <v>2611</v>
      </c>
      <c r="P15" s="993">
        <v>0</v>
      </c>
      <c r="Q15" s="994" t="s">
        <v>2611</v>
      </c>
      <c r="R15" s="995" t="s">
        <v>2611</v>
      </c>
    </row>
    <row r="16" spans="1:18">
      <c r="B16" s="191">
        <v>10</v>
      </c>
      <c r="C16" s="192" t="s">
        <v>683</v>
      </c>
      <c r="D16" s="192" t="s">
        <v>670</v>
      </c>
      <c r="E16" s="194" t="s">
        <v>672</v>
      </c>
      <c r="F16" s="194" t="s">
        <v>672</v>
      </c>
      <c r="G16" s="194" t="s">
        <v>672</v>
      </c>
      <c r="H16" s="194" t="s">
        <v>672</v>
      </c>
      <c r="I16" s="829">
        <v>0</v>
      </c>
      <c r="J16" s="830" t="s">
        <v>2610</v>
      </c>
      <c r="K16" s="192" t="s">
        <v>2611</v>
      </c>
      <c r="L16" s="831" t="s">
        <v>2611</v>
      </c>
      <c r="M16" s="832">
        <v>1</v>
      </c>
      <c r="N16" s="833" t="s">
        <v>2611</v>
      </c>
      <c r="O16" s="834" t="s">
        <v>2611</v>
      </c>
      <c r="P16" s="832">
        <v>0</v>
      </c>
      <c r="Q16" s="833" t="s">
        <v>2611</v>
      </c>
      <c r="R16" s="834" t="s">
        <v>2611</v>
      </c>
    </row>
    <row r="17" spans="2:18">
      <c r="B17" s="988">
        <v>11</v>
      </c>
      <c r="C17" s="989" t="s">
        <v>684</v>
      </c>
      <c r="D17" s="989" t="s">
        <v>670</v>
      </c>
      <c r="E17" s="979" t="s">
        <v>672</v>
      </c>
      <c r="F17" s="979" t="s">
        <v>672</v>
      </c>
      <c r="G17" s="979" t="s">
        <v>672</v>
      </c>
      <c r="H17" s="979" t="s">
        <v>672</v>
      </c>
      <c r="I17" s="990">
        <v>0</v>
      </c>
      <c r="J17" s="991" t="s">
        <v>2610</v>
      </c>
      <c r="K17" s="989" t="s">
        <v>2611</v>
      </c>
      <c r="L17" s="992" t="s">
        <v>2611</v>
      </c>
      <c r="M17" s="993">
        <v>1</v>
      </c>
      <c r="N17" s="994" t="s">
        <v>2611</v>
      </c>
      <c r="O17" s="995" t="s">
        <v>2611</v>
      </c>
      <c r="P17" s="993">
        <v>0</v>
      </c>
      <c r="Q17" s="994" t="s">
        <v>2611</v>
      </c>
      <c r="R17" s="995" t="s">
        <v>2611</v>
      </c>
    </row>
    <row r="18" spans="2:18">
      <c r="B18" s="191">
        <v>12</v>
      </c>
      <c r="C18" s="192" t="s">
        <v>685</v>
      </c>
      <c r="D18" s="192" t="s">
        <v>670</v>
      </c>
      <c r="E18" s="194" t="s">
        <v>672</v>
      </c>
      <c r="F18" s="194" t="s">
        <v>672</v>
      </c>
      <c r="G18" s="194" t="s">
        <v>672</v>
      </c>
      <c r="H18" s="194" t="s">
        <v>672</v>
      </c>
      <c r="I18" s="829">
        <v>0</v>
      </c>
      <c r="J18" s="830" t="s">
        <v>2610</v>
      </c>
      <c r="K18" s="192" t="s">
        <v>2611</v>
      </c>
      <c r="L18" s="831" t="s">
        <v>2611</v>
      </c>
      <c r="M18" s="832">
        <v>1</v>
      </c>
      <c r="N18" s="833" t="s">
        <v>2611</v>
      </c>
      <c r="O18" s="834" t="s">
        <v>2611</v>
      </c>
      <c r="P18" s="832">
        <v>0</v>
      </c>
      <c r="Q18" s="833" t="s">
        <v>2611</v>
      </c>
      <c r="R18" s="834" t="s">
        <v>2611</v>
      </c>
    </row>
    <row r="19" spans="2:18">
      <c r="B19" s="988">
        <v>13</v>
      </c>
      <c r="C19" s="989" t="s">
        <v>686</v>
      </c>
      <c r="D19" s="989" t="s">
        <v>687</v>
      </c>
      <c r="E19" s="979" t="s">
        <v>672</v>
      </c>
      <c r="F19" s="979" t="s">
        <v>672</v>
      </c>
      <c r="G19" s="979" t="s">
        <v>672</v>
      </c>
      <c r="H19" s="979" t="s">
        <v>672</v>
      </c>
      <c r="I19" s="990">
        <v>0</v>
      </c>
      <c r="J19" s="991" t="s">
        <v>2610</v>
      </c>
      <c r="K19" s="989" t="s">
        <v>2611</v>
      </c>
      <c r="L19" s="992" t="s">
        <v>2611</v>
      </c>
      <c r="M19" s="993">
        <v>1</v>
      </c>
      <c r="N19" s="994" t="s">
        <v>2611</v>
      </c>
      <c r="O19" s="995" t="s">
        <v>2611</v>
      </c>
      <c r="P19" s="993">
        <v>0</v>
      </c>
      <c r="Q19" s="994" t="s">
        <v>2611</v>
      </c>
      <c r="R19" s="995" t="s">
        <v>2611</v>
      </c>
    </row>
    <row r="20" spans="2:18">
      <c r="B20" s="191">
        <v>14</v>
      </c>
      <c r="C20" s="192" t="s">
        <v>690</v>
      </c>
      <c r="D20" s="192" t="s">
        <v>691</v>
      </c>
      <c r="E20" s="194" t="s">
        <v>671</v>
      </c>
      <c r="F20" s="194" t="s">
        <v>672</v>
      </c>
      <c r="G20" s="194" t="s">
        <v>672</v>
      </c>
      <c r="H20" s="194" t="s">
        <v>672</v>
      </c>
      <c r="I20" s="829">
        <v>69571030809.570007</v>
      </c>
      <c r="J20" s="830" t="s">
        <v>2610</v>
      </c>
      <c r="K20" s="192" t="s">
        <v>2611</v>
      </c>
      <c r="L20" s="831" t="s">
        <v>2611</v>
      </c>
      <c r="M20" s="832">
        <v>1</v>
      </c>
      <c r="N20" s="833" t="s">
        <v>2611</v>
      </c>
      <c r="O20" s="834" t="s">
        <v>2611</v>
      </c>
      <c r="P20" s="832">
        <v>69571030809.570007</v>
      </c>
      <c r="Q20" s="833" t="s">
        <v>2611</v>
      </c>
      <c r="R20" s="834" t="s">
        <v>2611</v>
      </c>
    </row>
    <row r="21" spans="2:18">
      <c r="B21" s="988">
        <v>15</v>
      </c>
      <c r="C21" s="989" t="s">
        <v>692</v>
      </c>
      <c r="D21" s="989" t="s">
        <v>693</v>
      </c>
      <c r="E21" s="979" t="s">
        <v>672</v>
      </c>
      <c r="F21" s="979" t="s">
        <v>672</v>
      </c>
      <c r="G21" s="979" t="s">
        <v>672</v>
      </c>
      <c r="H21" s="979" t="s">
        <v>672</v>
      </c>
      <c r="I21" s="990">
        <v>0</v>
      </c>
      <c r="J21" s="991" t="s">
        <v>2610</v>
      </c>
      <c r="K21" s="989" t="s">
        <v>2611</v>
      </c>
      <c r="L21" s="992" t="s">
        <v>2611</v>
      </c>
      <c r="M21" s="993">
        <v>1</v>
      </c>
      <c r="N21" s="994" t="s">
        <v>2611</v>
      </c>
      <c r="O21" s="995" t="s">
        <v>2611</v>
      </c>
      <c r="P21" s="993">
        <v>0</v>
      </c>
      <c r="Q21" s="994" t="s">
        <v>2611</v>
      </c>
      <c r="R21" s="995" t="s">
        <v>2611</v>
      </c>
    </row>
    <row r="22" spans="2:18">
      <c r="B22" s="191">
        <v>16</v>
      </c>
      <c r="C22" s="193" t="s">
        <v>694</v>
      </c>
      <c r="D22" s="193" t="s">
        <v>693</v>
      </c>
      <c r="E22" s="194" t="s">
        <v>671</v>
      </c>
      <c r="F22" s="194" t="s">
        <v>672</v>
      </c>
      <c r="G22" s="194" t="s">
        <v>672</v>
      </c>
      <c r="H22" s="194" t="s">
        <v>672</v>
      </c>
      <c r="I22" s="835">
        <v>26698751497.292252</v>
      </c>
      <c r="J22" s="836" t="s">
        <v>2610</v>
      </c>
      <c r="K22" s="193" t="s">
        <v>2611</v>
      </c>
      <c r="L22" s="837" t="s">
        <v>2611</v>
      </c>
      <c r="M22" s="838">
        <v>1</v>
      </c>
      <c r="N22" s="839" t="s">
        <v>2611</v>
      </c>
      <c r="O22" s="840" t="s">
        <v>2611</v>
      </c>
      <c r="P22" s="838">
        <v>26698751497.292252</v>
      </c>
      <c r="Q22" s="839" t="s">
        <v>2611</v>
      </c>
      <c r="R22" s="840" t="s">
        <v>2611</v>
      </c>
    </row>
    <row r="23" spans="2:18">
      <c r="B23" s="1320" t="s">
        <v>2430</v>
      </c>
      <c r="C23" s="1320"/>
      <c r="D23" s="1320"/>
      <c r="E23" s="1320"/>
      <c r="F23" s="1320"/>
      <c r="G23" s="1320"/>
      <c r="H23" s="1320"/>
      <c r="I23" s="841">
        <f>SUM(I7:I22)</f>
        <v>106724438067.86226</v>
      </c>
      <c r="J23" s="842"/>
      <c r="K23" s="843"/>
      <c r="L23" s="844"/>
      <c r="M23" s="841">
        <f t="shared" ref="M23:R23" si="0">SUM(M7:M22)</f>
        <v>13</v>
      </c>
      <c r="N23" s="841">
        <f t="shared" si="0"/>
        <v>3</v>
      </c>
      <c r="O23" s="841">
        <f t="shared" si="0"/>
        <v>0</v>
      </c>
      <c r="P23" s="841">
        <f t="shared" si="0"/>
        <v>98644925621.862259</v>
      </c>
      <c r="Q23" s="841">
        <f t="shared" si="0"/>
        <v>8079512446</v>
      </c>
      <c r="R23" s="841">
        <f t="shared" si="0"/>
        <v>0</v>
      </c>
    </row>
  </sheetData>
  <mergeCells count="4">
    <mergeCell ref="J5:L5"/>
    <mergeCell ref="M5:O5"/>
    <mergeCell ref="P5:R5"/>
    <mergeCell ref="B23:H23"/>
  </mergeCells>
  <conditionalFormatting sqref="C7:D22 I7:R22">
    <cfRule type="containsText" dxfId="4" priority="25" operator="containsText" text="Not">
      <formula>NOT(ISERROR(SEARCH("Not",C7)))</formula>
    </cfRule>
  </conditionalFormatting>
  <conditionalFormatting sqref="E7:H22">
    <cfRule type="cellIs" dxfId="3" priority="1" operator="equal">
      <formula>"N/A"</formula>
    </cfRule>
    <cfRule type="cellIs" dxfId="2" priority="2" operator="equal">
      <formula>"Oui"</formula>
    </cfRule>
    <cfRule type="cellIs" dxfId="1" priority="3" operator="equal">
      <formula>"Non"</formula>
    </cfRule>
  </conditionalFormatting>
  <hyperlinks>
    <hyperlink ref="A2" location="Sommaire!A1" display="Retour au sommaire" xr:uid="{9F566EBD-CFD9-4F53-BBC7-CF18229895CB}"/>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3A5D9-22D8-4724-8255-5E9A939811A5}">
  <sheetPr codeName="Feuil27"/>
  <dimension ref="A2:O16"/>
  <sheetViews>
    <sheetView workbookViewId="0"/>
  </sheetViews>
  <sheetFormatPr baseColWidth="10" defaultRowHeight="12"/>
  <cols>
    <col min="1" max="1" width="7.33203125" style="179" bestFit="1" customWidth="1"/>
    <col min="2" max="2" width="32.88671875" style="179" bestFit="1" customWidth="1"/>
    <col min="3" max="3" width="32.77734375" style="179" bestFit="1" customWidth="1"/>
    <col min="4" max="4" width="11.5546875" style="179"/>
    <col min="5" max="5" width="18.21875" style="179" bestFit="1" customWidth="1"/>
    <col min="6" max="6" width="11.5546875" style="179"/>
    <col min="7" max="7" width="7.88671875" style="179" bestFit="1" customWidth="1"/>
    <col min="8" max="8" width="13.44140625" style="179" bestFit="1" customWidth="1"/>
    <col min="9" max="9" width="11.33203125" style="179" bestFit="1" customWidth="1"/>
    <col min="10" max="10" width="8.77734375" style="179" bestFit="1" customWidth="1"/>
    <col min="11" max="11" width="11.77734375" style="179" bestFit="1" customWidth="1"/>
    <col min="12" max="12" width="11.21875" style="179" bestFit="1" customWidth="1"/>
    <col min="13" max="13" width="12.21875" style="179" bestFit="1" customWidth="1"/>
    <col min="14" max="14" width="11" style="179" bestFit="1" customWidth="1"/>
    <col min="15" max="15" width="11.33203125" style="179" bestFit="1" customWidth="1"/>
    <col min="16" max="16384" width="11.5546875" style="179"/>
  </cols>
  <sheetData>
    <row r="2" spans="1:15" ht="16.2">
      <c r="A2" s="909" t="s">
        <v>2710</v>
      </c>
    </row>
    <row r="3" spans="1:15" ht="28.8">
      <c r="A3" s="176" t="s">
        <v>2627</v>
      </c>
    </row>
    <row r="5" spans="1:15" s="3" customFormat="1">
      <c r="A5" s="1344" t="s">
        <v>2429</v>
      </c>
      <c r="B5" s="1344" t="s">
        <v>1665</v>
      </c>
      <c r="C5" s="1342" t="s">
        <v>1666</v>
      </c>
      <c r="D5" s="1342" t="s">
        <v>1667</v>
      </c>
      <c r="E5" s="1342" t="s">
        <v>1668</v>
      </c>
      <c r="F5" s="1342" t="s">
        <v>1669</v>
      </c>
      <c r="G5" s="1342" t="s">
        <v>1670</v>
      </c>
      <c r="H5" s="1342"/>
      <c r="I5" s="1342" t="s">
        <v>1671</v>
      </c>
      <c r="J5" s="1342"/>
      <c r="K5" s="1342"/>
      <c r="L5" s="1342"/>
      <c r="M5" s="1342" t="s">
        <v>1672</v>
      </c>
      <c r="N5" s="1342"/>
      <c r="O5" s="1343"/>
    </row>
    <row r="6" spans="1:15" s="3" customFormat="1" ht="96">
      <c r="A6" s="1345"/>
      <c r="B6" s="1345"/>
      <c r="C6" s="1346"/>
      <c r="D6" s="1346"/>
      <c r="E6" s="1346"/>
      <c r="F6" s="1346"/>
      <c r="G6" s="860" t="s">
        <v>1673</v>
      </c>
      <c r="H6" s="860" t="s">
        <v>1674</v>
      </c>
      <c r="I6" s="860" t="s">
        <v>1675</v>
      </c>
      <c r="J6" s="860" t="s">
        <v>1676</v>
      </c>
      <c r="K6" s="860" t="s">
        <v>1677</v>
      </c>
      <c r="L6" s="860" t="s">
        <v>1678</v>
      </c>
      <c r="M6" s="860" t="s">
        <v>1679</v>
      </c>
      <c r="N6" s="860" t="s">
        <v>1680</v>
      </c>
      <c r="O6" s="861" t="s">
        <v>1681</v>
      </c>
    </row>
    <row r="7" spans="1:15" s="3" customFormat="1">
      <c r="A7" s="996" t="s">
        <v>2085</v>
      </c>
      <c r="B7" s="997" t="s">
        <v>2618</v>
      </c>
      <c r="C7" s="996" t="s">
        <v>2619</v>
      </c>
      <c r="D7" s="996"/>
      <c r="E7" s="996" t="s">
        <v>2620</v>
      </c>
      <c r="F7" s="996"/>
      <c r="G7" s="996"/>
      <c r="H7" s="998">
        <v>60176686</v>
      </c>
      <c r="I7" s="996"/>
      <c r="J7" s="996"/>
      <c r="K7" s="996"/>
      <c r="L7" s="999"/>
      <c r="M7" s="996"/>
      <c r="N7" s="996"/>
      <c r="O7" s="1000"/>
    </row>
    <row r="8" spans="1:15" s="3" customFormat="1">
      <c r="A8" s="862" t="s">
        <v>2085</v>
      </c>
      <c r="B8" s="863" t="s">
        <v>2621</v>
      </c>
      <c r="C8" s="862" t="s">
        <v>2619</v>
      </c>
      <c r="D8" s="862"/>
      <c r="E8" s="862" t="s">
        <v>2620</v>
      </c>
      <c r="F8" s="862"/>
      <c r="G8" s="862"/>
      <c r="H8" s="864">
        <f>201667*625.02175</f>
        <v>126046261.25725</v>
      </c>
      <c r="I8" s="862"/>
      <c r="J8" s="862"/>
      <c r="K8" s="862"/>
      <c r="L8" s="865"/>
      <c r="M8" s="862"/>
      <c r="N8" s="862"/>
      <c r="O8" s="866"/>
    </row>
    <row r="9" spans="1:15" s="3" customFormat="1" ht="24">
      <c r="A9" s="996" t="s">
        <v>2085</v>
      </c>
      <c r="B9" s="997" t="s">
        <v>2622</v>
      </c>
      <c r="C9" s="996" t="s">
        <v>2619</v>
      </c>
      <c r="D9" s="996"/>
      <c r="E9" s="996" t="s">
        <v>2620</v>
      </c>
      <c r="F9" s="996"/>
      <c r="G9" s="996"/>
      <c r="H9" s="998">
        <v>49950000</v>
      </c>
      <c r="I9" s="996"/>
      <c r="J9" s="996"/>
      <c r="K9" s="996"/>
      <c r="L9" s="999"/>
      <c r="M9" s="996"/>
      <c r="N9" s="996"/>
      <c r="O9" s="1000"/>
    </row>
    <row r="10" spans="1:15" s="3" customFormat="1" ht="24">
      <c r="A10" s="863" t="s">
        <v>2085</v>
      </c>
      <c r="B10" s="863" t="s">
        <v>2623</v>
      </c>
      <c r="C10" s="867" t="s">
        <v>2624</v>
      </c>
      <c r="D10" s="862"/>
      <c r="E10" s="862" t="s">
        <v>2625</v>
      </c>
      <c r="F10" s="862"/>
      <c r="G10" s="862"/>
      <c r="H10" s="864">
        <f>20000*625.02175</f>
        <v>12500435</v>
      </c>
      <c r="I10" s="862"/>
      <c r="J10" s="862"/>
      <c r="K10" s="862"/>
      <c r="L10" s="865"/>
      <c r="M10" s="862"/>
      <c r="N10" s="862"/>
      <c r="O10" s="866"/>
    </row>
    <row r="11" spans="1:15" s="3" customFormat="1">
      <c r="A11" s="996" t="s">
        <v>2085</v>
      </c>
      <c r="B11" s="1001" t="s">
        <v>2623</v>
      </c>
      <c r="C11" s="996" t="s">
        <v>2626</v>
      </c>
      <c r="D11" s="996"/>
      <c r="E11" s="996" t="s">
        <v>2625</v>
      </c>
      <c r="F11" s="996"/>
      <c r="G11" s="996"/>
      <c r="H11" s="998">
        <v>3000000</v>
      </c>
      <c r="I11" s="996"/>
      <c r="J11" s="996"/>
      <c r="K11" s="996"/>
      <c r="L11" s="999"/>
      <c r="M11" s="996"/>
      <c r="N11" s="996"/>
      <c r="O11" s="1000"/>
    </row>
    <row r="12" spans="1:15" s="3" customFormat="1">
      <c r="A12" s="863"/>
      <c r="B12" s="863"/>
      <c r="C12" s="862"/>
      <c r="D12" s="862"/>
      <c r="E12" s="862"/>
      <c r="F12" s="862"/>
      <c r="G12" s="862"/>
      <c r="H12" s="864"/>
      <c r="I12" s="862"/>
      <c r="J12" s="862"/>
      <c r="K12" s="862"/>
      <c r="L12" s="865"/>
      <c r="M12" s="862"/>
      <c r="N12" s="862"/>
      <c r="O12" s="866"/>
    </row>
    <row r="13" spans="1:15" s="3" customFormat="1">
      <c r="A13" s="1001"/>
      <c r="B13" s="1001"/>
      <c r="C13" s="996"/>
      <c r="D13" s="996"/>
      <c r="E13" s="996"/>
      <c r="F13" s="996"/>
      <c r="G13" s="996"/>
      <c r="H13" s="998"/>
      <c r="I13" s="996"/>
      <c r="J13" s="996"/>
      <c r="K13" s="996"/>
      <c r="L13" s="999"/>
      <c r="M13" s="996"/>
      <c r="N13" s="996"/>
      <c r="O13" s="1000"/>
    </row>
    <row r="14" spans="1:15" s="3" customFormat="1">
      <c r="A14" s="863"/>
      <c r="B14" s="863"/>
      <c r="C14" s="862"/>
      <c r="D14" s="862"/>
      <c r="E14" s="862"/>
      <c r="F14" s="862"/>
      <c r="G14" s="862"/>
      <c r="H14" s="864"/>
      <c r="I14" s="862"/>
      <c r="J14" s="862"/>
      <c r="K14" s="862"/>
      <c r="L14" s="865"/>
      <c r="M14" s="862"/>
      <c r="N14" s="862"/>
      <c r="O14" s="866"/>
    </row>
    <row r="15" spans="1:15" s="3" customFormat="1">
      <c r="A15" s="1001"/>
      <c r="B15" s="1001"/>
      <c r="C15" s="996"/>
      <c r="D15" s="996"/>
      <c r="E15" s="996"/>
      <c r="F15" s="996"/>
      <c r="G15" s="996"/>
      <c r="H15" s="998"/>
      <c r="I15" s="996"/>
      <c r="J15" s="996"/>
      <c r="K15" s="996"/>
      <c r="L15" s="999"/>
      <c r="M15" s="996"/>
      <c r="N15" s="996"/>
      <c r="O15" s="1000"/>
    </row>
    <row r="16" spans="1:15" s="3" customFormat="1">
      <c r="A16" s="868"/>
      <c r="B16" s="869" t="s">
        <v>1546</v>
      </c>
      <c r="C16" s="870"/>
      <c r="D16" s="870"/>
      <c r="E16" s="870"/>
      <c r="F16" s="870"/>
      <c r="G16" s="870"/>
      <c r="H16" s="871">
        <f t="shared" ref="H16" si="0">SUM(H7:H15)</f>
        <v>251673382.25725001</v>
      </c>
      <c r="I16" s="870"/>
      <c r="J16" s="870"/>
      <c r="K16" s="872">
        <f>SUM(K7:K15)</f>
        <v>0</v>
      </c>
      <c r="L16" s="872">
        <f>SUM(L7:L15)</f>
        <v>0</v>
      </c>
      <c r="M16" s="870"/>
      <c r="N16" s="870"/>
      <c r="O16" s="873"/>
    </row>
  </sheetData>
  <mergeCells count="9">
    <mergeCell ref="G5:H5"/>
    <mergeCell ref="I5:L5"/>
    <mergeCell ref="M5:O5"/>
    <mergeCell ref="A5:A6"/>
    <mergeCell ref="B5:B6"/>
    <mergeCell ref="C5:C6"/>
    <mergeCell ref="D5:D6"/>
    <mergeCell ref="E5:E6"/>
    <mergeCell ref="F5:F6"/>
  </mergeCells>
  <hyperlinks>
    <hyperlink ref="A2" location="Sommaire!A1" display="Retour au sommaire" xr:uid="{91C5E06F-0E53-4667-B0CD-58A7AB25AD0C}"/>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46876-D010-4FC6-93C7-E35F495AD7D4}">
  <sheetPr codeName="Feuil28"/>
  <dimension ref="A2:K24"/>
  <sheetViews>
    <sheetView workbookViewId="0"/>
  </sheetViews>
  <sheetFormatPr baseColWidth="10" defaultRowHeight="12"/>
  <cols>
    <col min="1" max="1" width="12" style="179" customWidth="1"/>
    <col min="2" max="2" width="28.33203125" style="179" bestFit="1" customWidth="1"/>
    <col min="3" max="3" width="29" style="179" bestFit="1" customWidth="1"/>
    <col min="4" max="4" width="11.5546875" style="179"/>
    <col min="5" max="5" width="18.21875" style="179" bestFit="1" customWidth="1"/>
    <col min="6" max="6" width="9.33203125" style="179" bestFit="1" customWidth="1"/>
    <col min="7" max="7" width="13.88671875" style="179" bestFit="1" customWidth="1"/>
    <col min="8" max="8" width="11.33203125" style="179" bestFit="1" customWidth="1"/>
    <col min="9" max="9" width="8.77734375" style="179" bestFit="1" customWidth="1"/>
    <col min="10" max="10" width="12.77734375" style="179" bestFit="1" customWidth="1"/>
    <col min="11" max="11" width="12.21875" style="179" bestFit="1" customWidth="1"/>
    <col min="12" max="16384" width="11.5546875" style="179"/>
  </cols>
  <sheetData>
    <row r="2" spans="1:11" ht="16.2">
      <c r="A2" s="909" t="s">
        <v>2710</v>
      </c>
    </row>
    <row r="3" spans="1:11" ht="28.8">
      <c r="A3" s="176" t="s">
        <v>2628</v>
      </c>
    </row>
    <row r="5" spans="1:11" s="3" customFormat="1">
      <c r="A5" s="1344" t="s">
        <v>2429</v>
      </c>
      <c r="B5" s="1344" t="s">
        <v>1665</v>
      </c>
      <c r="C5" s="1342" t="s">
        <v>1684</v>
      </c>
      <c r="D5" s="1342" t="s">
        <v>1667</v>
      </c>
      <c r="E5" s="1342" t="s">
        <v>1668</v>
      </c>
      <c r="F5" s="1342" t="s">
        <v>1670</v>
      </c>
      <c r="G5" s="1342"/>
      <c r="H5" s="1342" t="s">
        <v>1671</v>
      </c>
      <c r="I5" s="1342"/>
      <c r="J5" s="1342"/>
      <c r="K5" s="1343"/>
    </row>
    <row r="6" spans="1:11" s="3" customFormat="1" ht="48">
      <c r="A6" s="1345"/>
      <c r="B6" s="1345"/>
      <c r="C6" s="1346"/>
      <c r="D6" s="1346"/>
      <c r="E6" s="1346"/>
      <c r="F6" s="860" t="s">
        <v>1673</v>
      </c>
      <c r="G6" s="874" t="s">
        <v>1674</v>
      </c>
      <c r="H6" s="860" t="s">
        <v>1675</v>
      </c>
      <c r="I6" s="860" t="s">
        <v>1676</v>
      </c>
      <c r="J6" s="860" t="s">
        <v>1685</v>
      </c>
      <c r="K6" s="861" t="s">
        <v>1686</v>
      </c>
    </row>
    <row r="7" spans="1:11" s="3" customFormat="1">
      <c r="A7" s="996" t="s">
        <v>2085</v>
      </c>
      <c r="B7" s="996" t="s">
        <v>2618</v>
      </c>
      <c r="C7" s="996" t="s">
        <v>2619</v>
      </c>
      <c r="D7" s="996"/>
      <c r="E7" s="996" t="s">
        <v>2620</v>
      </c>
      <c r="F7" s="1002"/>
      <c r="G7" s="1003">
        <v>104580000</v>
      </c>
      <c r="H7" s="996"/>
      <c r="I7" s="996"/>
      <c r="J7" s="996"/>
      <c r="K7" s="1004"/>
    </row>
    <row r="8" spans="1:11" s="3" customFormat="1">
      <c r="A8" s="862" t="s">
        <v>2085</v>
      </c>
      <c r="B8" s="862" t="s">
        <v>2621</v>
      </c>
      <c r="C8" s="862" t="s">
        <v>2619</v>
      </c>
      <c r="D8" s="862"/>
      <c r="E8" s="862" t="s">
        <v>2620</v>
      </c>
      <c r="F8" s="875"/>
      <c r="G8" s="876">
        <f>300475*625.02175</f>
        <v>187803410.33125001</v>
      </c>
      <c r="H8" s="862"/>
      <c r="I8" s="862"/>
      <c r="J8" s="862"/>
      <c r="K8" s="877"/>
    </row>
    <row r="9" spans="1:11" s="3" customFormat="1">
      <c r="A9" s="996" t="s">
        <v>2085</v>
      </c>
      <c r="B9" s="996" t="s">
        <v>2629</v>
      </c>
      <c r="C9" s="996" t="s">
        <v>2619</v>
      </c>
      <c r="D9" s="996"/>
      <c r="E9" s="996" t="s">
        <v>2620</v>
      </c>
      <c r="F9" s="1002"/>
      <c r="G9" s="1003">
        <v>15675000</v>
      </c>
      <c r="H9" s="996"/>
      <c r="I9" s="996"/>
      <c r="J9" s="996"/>
      <c r="K9" s="1004"/>
    </row>
    <row r="10" spans="1:11" s="3" customFormat="1">
      <c r="A10" s="862" t="s">
        <v>2085</v>
      </c>
      <c r="B10" s="862" t="s">
        <v>2623</v>
      </c>
      <c r="C10" s="862" t="s">
        <v>2630</v>
      </c>
      <c r="D10" s="862"/>
      <c r="E10" s="862" t="s">
        <v>2625</v>
      </c>
      <c r="F10" s="875"/>
      <c r="G10" s="876">
        <v>25000000</v>
      </c>
      <c r="H10" s="862"/>
      <c r="I10" s="862"/>
      <c r="J10" s="862"/>
      <c r="K10" s="877"/>
    </row>
    <row r="11" spans="1:11" s="3" customFormat="1">
      <c r="A11" s="996" t="s">
        <v>656</v>
      </c>
      <c r="B11" s="996" t="s">
        <v>2631</v>
      </c>
      <c r="C11" s="996" t="s">
        <v>2632</v>
      </c>
      <c r="D11" s="996"/>
      <c r="E11" s="996" t="s">
        <v>2633</v>
      </c>
      <c r="F11" s="1002">
        <v>44616</v>
      </c>
      <c r="G11" s="1003">
        <v>3000000</v>
      </c>
      <c r="H11" s="996"/>
      <c r="I11" s="996"/>
      <c r="J11" s="996"/>
      <c r="K11" s="1004"/>
    </row>
    <row r="12" spans="1:11" s="3" customFormat="1">
      <c r="A12" s="862" t="s">
        <v>656</v>
      </c>
      <c r="B12" s="862" t="s">
        <v>2634</v>
      </c>
      <c r="C12" s="862" t="s">
        <v>2635</v>
      </c>
      <c r="D12" s="862"/>
      <c r="E12" s="862" t="s">
        <v>2636</v>
      </c>
      <c r="F12" s="875">
        <v>44792</v>
      </c>
      <c r="G12" s="876">
        <v>16613000</v>
      </c>
      <c r="H12" s="862"/>
      <c r="I12" s="862"/>
      <c r="J12" s="862"/>
      <c r="K12" s="877"/>
    </row>
    <row r="13" spans="1:11" s="3" customFormat="1">
      <c r="A13" s="996" t="s">
        <v>656</v>
      </c>
      <c r="B13" s="996" t="s">
        <v>2637</v>
      </c>
      <c r="C13" s="996" t="s">
        <v>2638</v>
      </c>
      <c r="D13" s="996"/>
      <c r="E13" s="996"/>
      <c r="F13" s="1002">
        <v>44851</v>
      </c>
      <c r="G13" s="1003">
        <v>14960000</v>
      </c>
      <c r="H13" s="996"/>
      <c r="I13" s="996"/>
      <c r="J13" s="996"/>
      <c r="K13" s="1004"/>
    </row>
    <row r="14" spans="1:11" s="3" customFormat="1">
      <c r="A14" s="862" t="s">
        <v>656</v>
      </c>
      <c r="B14" s="862" t="s">
        <v>2639</v>
      </c>
      <c r="C14" s="862" t="s">
        <v>2640</v>
      </c>
      <c r="D14" s="862"/>
      <c r="E14" s="862"/>
      <c r="F14" s="875">
        <v>44600</v>
      </c>
      <c r="G14" s="876">
        <v>1000000</v>
      </c>
      <c r="H14" s="862"/>
      <c r="I14" s="862"/>
      <c r="J14" s="862"/>
      <c r="K14" s="877"/>
    </row>
    <row r="15" spans="1:11" s="3" customFormat="1">
      <c r="A15" s="996" t="s">
        <v>656</v>
      </c>
      <c r="B15" s="996" t="s">
        <v>2641</v>
      </c>
      <c r="C15" s="996" t="s">
        <v>2642</v>
      </c>
      <c r="D15" s="996"/>
      <c r="E15" s="996"/>
      <c r="F15" s="1002">
        <v>44614</v>
      </c>
      <c r="G15" s="1003">
        <v>5000000</v>
      </c>
      <c r="H15" s="996"/>
      <c r="I15" s="996"/>
      <c r="J15" s="996"/>
      <c r="K15" s="1004"/>
    </row>
    <row r="16" spans="1:11" s="3" customFormat="1">
      <c r="A16" s="862" t="s">
        <v>656</v>
      </c>
      <c r="B16" s="862" t="s">
        <v>2643</v>
      </c>
      <c r="C16" s="862" t="s">
        <v>2644</v>
      </c>
      <c r="D16" s="862"/>
      <c r="E16" s="862" t="s">
        <v>2645</v>
      </c>
      <c r="F16" s="875">
        <v>44616</v>
      </c>
      <c r="G16" s="876">
        <v>5000000</v>
      </c>
      <c r="H16" s="862"/>
      <c r="I16" s="862"/>
      <c r="J16" s="862"/>
      <c r="K16" s="877"/>
    </row>
    <row r="17" spans="1:11" s="3" customFormat="1">
      <c r="A17" s="996" t="s">
        <v>656</v>
      </c>
      <c r="B17" s="996" t="s">
        <v>2646</v>
      </c>
      <c r="C17" s="996" t="s">
        <v>2647</v>
      </c>
      <c r="D17" s="996"/>
      <c r="E17" s="996"/>
      <c r="F17" s="1002">
        <v>44657</v>
      </c>
      <c r="G17" s="1003">
        <v>2000000</v>
      </c>
      <c r="H17" s="996"/>
      <c r="I17" s="996"/>
      <c r="J17" s="996"/>
      <c r="K17" s="1004"/>
    </row>
    <row r="18" spans="1:11" s="3" customFormat="1">
      <c r="A18" s="862" t="s">
        <v>656</v>
      </c>
      <c r="B18" s="862" t="s">
        <v>2648</v>
      </c>
      <c r="C18" s="862" t="s">
        <v>2649</v>
      </c>
      <c r="D18" s="862"/>
      <c r="E18" s="862"/>
      <c r="F18" s="875">
        <v>44659</v>
      </c>
      <c r="G18" s="876">
        <v>3000000</v>
      </c>
      <c r="H18" s="862"/>
      <c r="I18" s="862"/>
      <c r="J18" s="862"/>
      <c r="K18" s="877"/>
    </row>
    <row r="19" spans="1:11" s="3" customFormat="1">
      <c r="A19" s="996" t="s">
        <v>656</v>
      </c>
      <c r="B19" s="996" t="s">
        <v>2650</v>
      </c>
      <c r="C19" s="996" t="s">
        <v>2651</v>
      </c>
      <c r="D19" s="996"/>
      <c r="E19" s="996" t="s">
        <v>2652</v>
      </c>
      <c r="F19" s="1002">
        <v>44664</v>
      </c>
      <c r="G19" s="1003">
        <v>1000000</v>
      </c>
      <c r="H19" s="996"/>
      <c r="I19" s="996"/>
      <c r="J19" s="996"/>
      <c r="K19" s="1004"/>
    </row>
    <row r="20" spans="1:11" s="3" customFormat="1">
      <c r="A20" s="862" t="s">
        <v>656</v>
      </c>
      <c r="B20" s="862" t="s">
        <v>2653</v>
      </c>
      <c r="C20" s="862" t="s">
        <v>2654</v>
      </c>
      <c r="D20" s="862"/>
      <c r="E20" s="862" t="s">
        <v>2645</v>
      </c>
      <c r="F20" s="875">
        <v>44889</v>
      </c>
      <c r="G20" s="876">
        <v>9000000</v>
      </c>
      <c r="H20" s="862"/>
      <c r="I20" s="862"/>
      <c r="J20" s="862"/>
      <c r="K20" s="877"/>
    </row>
    <row r="21" spans="1:11" s="3" customFormat="1">
      <c r="A21" s="996" t="s">
        <v>656</v>
      </c>
      <c r="B21" s="996" t="s">
        <v>2655</v>
      </c>
      <c r="C21" s="996" t="s">
        <v>2656</v>
      </c>
      <c r="D21" s="996"/>
      <c r="E21" s="996" t="s">
        <v>2633</v>
      </c>
      <c r="F21" s="1002">
        <v>44602</v>
      </c>
      <c r="G21" s="1003">
        <v>2000000</v>
      </c>
      <c r="H21" s="996"/>
      <c r="I21" s="996"/>
      <c r="J21" s="996"/>
      <c r="K21" s="1004"/>
    </row>
    <row r="22" spans="1:11" s="3" customFormat="1">
      <c r="A22" s="862" t="s">
        <v>656</v>
      </c>
      <c r="B22" s="862" t="s">
        <v>2657</v>
      </c>
      <c r="C22" s="862" t="s">
        <v>2658</v>
      </c>
      <c r="D22" s="862"/>
      <c r="E22" s="862"/>
      <c r="F22" s="875">
        <v>44918</v>
      </c>
      <c r="G22" s="876">
        <v>2500000</v>
      </c>
      <c r="H22" s="862"/>
      <c r="I22" s="862"/>
      <c r="J22" s="862"/>
      <c r="K22" s="877"/>
    </row>
    <row r="23" spans="1:11" s="3" customFormat="1">
      <c r="A23" s="996"/>
      <c r="B23" s="996"/>
      <c r="C23" s="996"/>
      <c r="D23" s="996"/>
      <c r="E23" s="996"/>
      <c r="F23" s="1002"/>
      <c r="G23" s="1003"/>
      <c r="H23" s="996"/>
      <c r="I23" s="996"/>
      <c r="J23" s="996"/>
      <c r="K23" s="1004"/>
    </row>
    <row r="24" spans="1:11" s="882" customFormat="1">
      <c r="A24" s="868"/>
      <c r="B24" s="868" t="s">
        <v>1546</v>
      </c>
      <c r="C24" s="878"/>
      <c r="D24" s="878"/>
      <c r="E24" s="878"/>
      <c r="F24" s="879"/>
      <c r="G24" s="880">
        <f>SUM(G7:G23)</f>
        <v>398131410.33125001</v>
      </c>
      <c r="H24" s="878"/>
      <c r="I24" s="878"/>
      <c r="J24" s="881">
        <f>SUM(J7:J23)</f>
        <v>0</v>
      </c>
      <c r="K24" s="881">
        <f>SUM(K7:K23)</f>
        <v>0</v>
      </c>
    </row>
  </sheetData>
  <mergeCells count="7">
    <mergeCell ref="H5:K5"/>
    <mergeCell ref="A5:A6"/>
    <mergeCell ref="B5:B6"/>
    <mergeCell ref="C5:C6"/>
    <mergeCell ref="D5:D6"/>
    <mergeCell ref="E5:E6"/>
    <mergeCell ref="F5:G5"/>
  </mergeCells>
  <hyperlinks>
    <hyperlink ref="A2" location="Sommaire!A1" display="Retour au sommaire" xr:uid="{FC6BAF5F-DA86-40D7-BEEA-D115486401F3}"/>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8B764-CCD4-4FA7-8C41-79507D67D89E}">
  <sheetPr codeName="Feuil29"/>
  <dimension ref="A2:J330"/>
  <sheetViews>
    <sheetView workbookViewId="0"/>
  </sheetViews>
  <sheetFormatPr baseColWidth="10" defaultColWidth="11.109375" defaultRowHeight="12"/>
  <cols>
    <col min="1" max="1" width="11.109375" style="883"/>
    <col min="2" max="2" width="21.77734375" style="883" bestFit="1" customWidth="1"/>
    <col min="3" max="3" width="7.21875" style="883" bestFit="1" customWidth="1"/>
    <col min="4" max="4" width="17.21875" style="883" bestFit="1" customWidth="1"/>
    <col min="5" max="5" width="38.44140625" style="883" bestFit="1" customWidth="1"/>
    <col min="6" max="6" width="10" style="884" bestFit="1" customWidth="1"/>
    <col min="7" max="7" width="8.33203125" style="884" bestFit="1" customWidth="1"/>
    <col min="8" max="9" width="12.109375" style="884" bestFit="1" customWidth="1"/>
    <col min="10" max="11" width="6" style="883" bestFit="1" customWidth="1"/>
    <col min="12" max="12" width="11" style="883" bestFit="1" customWidth="1"/>
    <col min="13" max="13" width="14.33203125" style="883" bestFit="1" customWidth="1"/>
    <col min="14" max="14" width="11.6640625" style="883" bestFit="1" customWidth="1"/>
    <col min="15" max="16384" width="11.109375" style="883"/>
  </cols>
  <sheetData>
    <row r="2" spans="1:9" ht="16.2">
      <c r="A2" s="909" t="s">
        <v>2710</v>
      </c>
    </row>
    <row r="3" spans="1:9" ht="28.8">
      <c r="A3" s="892" t="s">
        <v>2672</v>
      </c>
      <c r="B3" s="891"/>
    </row>
    <row r="5" spans="1:9">
      <c r="B5" s="1359" t="s">
        <v>2429</v>
      </c>
      <c r="C5" s="1359" t="s">
        <v>1797</v>
      </c>
      <c r="D5" s="1361" t="s">
        <v>248</v>
      </c>
      <c r="E5" s="1361" t="s">
        <v>1798</v>
      </c>
      <c r="F5" s="1363" t="s">
        <v>1799</v>
      </c>
      <c r="G5" s="1363"/>
      <c r="H5" s="1357" t="s">
        <v>1800</v>
      </c>
      <c r="I5" s="1358"/>
    </row>
    <row r="6" spans="1:9">
      <c r="B6" s="1360"/>
      <c r="C6" s="1360"/>
      <c r="D6" s="1362"/>
      <c r="E6" s="1362"/>
      <c r="F6" s="885" t="s">
        <v>1801</v>
      </c>
      <c r="G6" s="885" t="s">
        <v>1802</v>
      </c>
      <c r="H6" s="885" t="s">
        <v>1801</v>
      </c>
      <c r="I6" s="886" t="s">
        <v>1802</v>
      </c>
    </row>
    <row r="7" spans="1:9">
      <c r="B7" s="1356" t="s">
        <v>656</v>
      </c>
      <c r="C7" s="1351" t="s">
        <v>1803</v>
      </c>
      <c r="D7" s="1352" t="s">
        <v>1804</v>
      </c>
      <c r="E7" s="1005" t="s">
        <v>1805</v>
      </c>
      <c r="F7" s="1006">
        <v>0</v>
      </c>
      <c r="G7" s="1006">
        <v>0</v>
      </c>
      <c r="H7" s="1006">
        <v>0</v>
      </c>
      <c r="I7" s="1007">
        <v>0</v>
      </c>
    </row>
    <row r="8" spans="1:9">
      <c r="B8" s="1350"/>
      <c r="C8" s="1351"/>
      <c r="D8" s="1352"/>
      <c r="E8" s="887" t="s">
        <v>1806</v>
      </c>
      <c r="F8" s="888">
        <v>0</v>
      </c>
      <c r="G8" s="888">
        <v>0</v>
      </c>
      <c r="H8" s="888">
        <v>0</v>
      </c>
      <c r="I8" s="889">
        <v>0</v>
      </c>
    </row>
    <row r="9" spans="1:9">
      <c r="B9" s="1350"/>
      <c r="C9" s="1351"/>
      <c r="D9" s="1352"/>
      <c r="E9" s="1005" t="s">
        <v>1807</v>
      </c>
      <c r="F9" s="1006">
        <v>0</v>
      </c>
      <c r="G9" s="1006">
        <v>0</v>
      </c>
      <c r="H9" s="1006">
        <v>0</v>
      </c>
      <c r="I9" s="1007">
        <v>0</v>
      </c>
    </row>
    <row r="10" spans="1:9">
      <c r="B10" s="1350"/>
      <c r="C10" s="1351"/>
      <c r="D10" s="1352"/>
      <c r="E10" s="887" t="s">
        <v>1808</v>
      </c>
      <c r="F10" s="888">
        <v>0</v>
      </c>
      <c r="G10" s="888">
        <v>0</v>
      </c>
      <c r="H10" s="888">
        <v>0</v>
      </c>
      <c r="I10" s="889">
        <v>0</v>
      </c>
    </row>
    <row r="11" spans="1:9">
      <c r="B11" s="1350"/>
      <c r="C11" s="1351" t="s">
        <v>1809</v>
      </c>
      <c r="D11" s="1353" t="s">
        <v>1810</v>
      </c>
      <c r="E11" s="1005" t="s">
        <v>1805</v>
      </c>
      <c r="F11" s="1006">
        <v>14</v>
      </c>
      <c r="G11" s="1006">
        <v>0</v>
      </c>
      <c r="H11" s="1006">
        <v>633288744</v>
      </c>
      <c r="I11" s="1007">
        <v>0</v>
      </c>
    </row>
    <row r="12" spans="1:9">
      <c r="B12" s="1350"/>
      <c r="C12" s="1351"/>
      <c r="D12" s="1353"/>
      <c r="E12" s="887" t="s">
        <v>1806</v>
      </c>
      <c r="F12" s="888">
        <v>17</v>
      </c>
      <c r="G12" s="888">
        <v>0</v>
      </c>
      <c r="H12" s="888">
        <v>415044228</v>
      </c>
      <c r="I12" s="889">
        <v>0</v>
      </c>
    </row>
    <row r="13" spans="1:9">
      <c r="B13" s="1350"/>
      <c r="C13" s="1351"/>
      <c r="D13" s="1353"/>
      <c r="E13" s="1005" t="s">
        <v>1807</v>
      </c>
      <c r="F13" s="1006">
        <v>109</v>
      </c>
      <c r="G13" s="1006">
        <v>0</v>
      </c>
      <c r="H13" s="1006">
        <v>260273280</v>
      </c>
      <c r="I13" s="1007">
        <v>0</v>
      </c>
    </row>
    <row r="14" spans="1:9">
      <c r="B14" s="1350"/>
      <c r="C14" s="1351"/>
      <c r="D14" s="1353"/>
      <c r="E14" s="887" t="s">
        <v>1808</v>
      </c>
      <c r="F14" s="888">
        <v>54</v>
      </c>
      <c r="G14" s="888">
        <v>0</v>
      </c>
      <c r="H14" s="888">
        <v>162902664</v>
      </c>
      <c r="I14" s="889">
        <v>0</v>
      </c>
    </row>
    <row r="15" spans="1:9">
      <c r="B15" s="1350"/>
      <c r="C15" s="1351" t="s">
        <v>1811</v>
      </c>
      <c r="D15" s="1352" t="s">
        <v>1804</v>
      </c>
      <c r="E15" s="1005" t="s">
        <v>1805</v>
      </c>
      <c r="F15" s="1006">
        <v>0</v>
      </c>
      <c r="G15" s="1006">
        <v>0</v>
      </c>
      <c r="H15" s="1006">
        <v>0</v>
      </c>
      <c r="I15" s="1007">
        <v>0</v>
      </c>
    </row>
    <row r="16" spans="1:9">
      <c r="B16" s="1350"/>
      <c r="C16" s="1351"/>
      <c r="D16" s="1352"/>
      <c r="E16" s="887" t="s">
        <v>1806</v>
      </c>
      <c r="F16" s="888">
        <v>0</v>
      </c>
      <c r="G16" s="888">
        <v>0</v>
      </c>
      <c r="H16" s="888">
        <v>0</v>
      </c>
      <c r="I16" s="889">
        <v>0</v>
      </c>
    </row>
    <row r="17" spans="2:9">
      <c r="B17" s="1350"/>
      <c r="C17" s="1351"/>
      <c r="D17" s="1352"/>
      <c r="E17" s="1005" t="s">
        <v>1807</v>
      </c>
      <c r="F17" s="1006">
        <v>0</v>
      </c>
      <c r="G17" s="1006">
        <v>0</v>
      </c>
      <c r="H17" s="1006">
        <v>0</v>
      </c>
      <c r="I17" s="1007">
        <v>0</v>
      </c>
    </row>
    <row r="18" spans="2:9">
      <c r="B18" s="1350"/>
      <c r="C18" s="1351"/>
      <c r="D18" s="1352"/>
      <c r="E18" s="887" t="s">
        <v>1808</v>
      </c>
      <c r="F18" s="888">
        <v>0</v>
      </c>
      <c r="G18" s="888">
        <v>0</v>
      </c>
      <c r="H18" s="888">
        <v>0</v>
      </c>
      <c r="I18" s="889">
        <v>0</v>
      </c>
    </row>
    <row r="19" spans="2:9">
      <c r="B19" s="1350"/>
      <c r="C19" s="1351" t="s">
        <v>1811</v>
      </c>
      <c r="D19" s="1353" t="s">
        <v>1810</v>
      </c>
      <c r="E19" s="1005" t="s">
        <v>1805</v>
      </c>
      <c r="F19" s="1006">
        <v>6</v>
      </c>
      <c r="G19" s="1006">
        <v>0</v>
      </c>
      <c r="H19" s="1006">
        <v>127691268</v>
      </c>
      <c r="I19" s="1007">
        <v>0</v>
      </c>
    </row>
    <row r="20" spans="2:9">
      <c r="B20" s="1350"/>
      <c r="C20" s="1351"/>
      <c r="D20" s="1353"/>
      <c r="E20" s="887" t="s">
        <v>1806</v>
      </c>
      <c r="F20" s="888">
        <v>11</v>
      </c>
      <c r="G20" s="888">
        <v>0</v>
      </c>
      <c r="H20" s="888">
        <v>124724760</v>
      </c>
      <c r="I20" s="889">
        <v>0</v>
      </c>
    </row>
    <row r="21" spans="2:9">
      <c r="B21" s="1350"/>
      <c r="C21" s="1351"/>
      <c r="D21" s="1353"/>
      <c r="E21" s="1005" t="s">
        <v>1807</v>
      </c>
      <c r="F21" s="1006">
        <v>22</v>
      </c>
      <c r="G21" s="1006">
        <v>0</v>
      </c>
      <c r="H21" s="1006">
        <v>174345588</v>
      </c>
      <c r="I21" s="1007">
        <v>0</v>
      </c>
    </row>
    <row r="22" spans="2:9">
      <c r="B22" s="1350"/>
      <c r="C22" s="1351"/>
      <c r="D22" s="1353"/>
      <c r="E22" s="887" t="s">
        <v>1808</v>
      </c>
      <c r="F22" s="888">
        <v>1</v>
      </c>
      <c r="G22" s="888">
        <v>0</v>
      </c>
      <c r="H22" s="888">
        <v>4065600</v>
      </c>
      <c r="I22" s="889">
        <v>0</v>
      </c>
    </row>
    <row r="23" spans="2:9">
      <c r="B23" s="1347" t="s">
        <v>1546</v>
      </c>
      <c r="C23" s="1347"/>
      <c r="D23" s="1347"/>
      <c r="E23" s="1348"/>
      <c r="F23" s="890">
        <f>SUM(F7:F22)</f>
        <v>234</v>
      </c>
      <c r="G23" s="890">
        <f t="shared" ref="G23:I23" si="0">SUM(G7:G22)</f>
        <v>0</v>
      </c>
      <c r="H23" s="890">
        <f t="shared" si="0"/>
        <v>1902336132</v>
      </c>
      <c r="I23" s="890">
        <f t="shared" si="0"/>
        <v>0</v>
      </c>
    </row>
    <row r="24" spans="2:9">
      <c r="B24" s="1356" t="s">
        <v>2659</v>
      </c>
      <c r="C24" s="1351" t="s">
        <v>1803</v>
      </c>
      <c r="D24" s="1352" t="s">
        <v>1804</v>
      </c>
      <c r="E24" s="1005" t="s">
        <v>1805</v>
      </c>
      <c r="F24" s="1006">
        <v>0</v>
      </c>
      <c r="G24" s="1006">
        <v>0</v>
      </c>
      <c r="H24" s="1006">
        <v>0</v>
      </c>
      <c r="I24" s="1007">
        <v>0</v>
      </c>
    </row>
    <row r="25" spans="2:9">
      <c r="B25" s="1350"/>
      <c r="C25" s="1351"/>
      <c r="D25" s="1352"/>
      <c r="E25" s="887" t="s">
        <v>1806</v>
      </c>
      <c r="F25" s="888">
        <v>0</v>
      </c>
      <c r="G25" s="888">
        <v>0</v>
      </c>
      <c r="H25" s="888">
        <v>0</v>
      </c>
      <c r="I25" s="889">
        <v>0</v>
      </c>
    </row>
    <row r="26" spans="2:9">
      <c r="B26" s="1350"/>
      <c r="C26" s="1351"/>
      <c r="D26" s="1352"/>
      <c r="E26" s="1005" t="s">
        <v>1807</v>
      </c>
      <c r="F26" s="1006">
        <v>0</v>
      </c>
      <c r="G26" s="1006">
        <v>0</v>
      </c>
      <c r="H26" s="1006">
        <v>0</v>
      </c>
      <c r="I26" s="1007">
        <v>0</v>
      </c>
    </row>
    <row r="27" spans="2:9">
      <c r="B27" s="1350"/>
      <c r="C27" s="1351"/>
      <c r="D27" s="1352"/>
      <c r="E27" s="887" t="s">
        <v>1808</v>
      </c>
      <c r="F27" s="888">
        <v>0</v>
      </c>
      <c r="G27" s="888">
        <v>0</v>
      </c>
      <c r="H27" s="888">
        <v>0</v>
      </c>
      <c r="I27" s="889">
        <v>0</v>
      </c>
    </row>
    <row r="28" spans="2:9">
      <c r="B28" s="1350"/>
      <c r="C28" s="1351" t="s">
        <v>1809</v>
      </c>
      <c r="D28" s="1353" t="s">
        <v>1810</v>
      </c>
      <c r="E28" s="1005" t="s">
        <v>1805</v>
      </c>
      <c r="F28" s="1006">
        <v>0</v>
      </c>
      <c r="G28" s="1006">
        <v>0</v>
      </c>
      <c r="H28" s="1006">
        <v>0</v>
      </c>
      <c r="I28" s="1007">
        <v>0</v>
      </c>
    </row>
    <row r="29" spans="2:9">
      <c r="B29" s="1350"/>
      <c r="C29" s="1351"/>
      <c r="D29" s="1353"/>
      <c r="E29" s="887" t="s">
        <v>1806</v>
      </c>
      <c r="F29" s="888">
        <v>0</v>
      </c>
      <c r="G29" s="888">
        <v>0</v>
      </c>
      <c r="H29" s="888">
        <v>0</v>
      </c>
      <c r="I29" s="889">
        <v>0</v>
      </c>
    </row>
    <row r="30" spans="2:9">
      <c r="B30" s="1350"/>
      <c r="C30" s="1351"/>
      <c r="D30" s="1353"/>
      <c r="E30" s="1005" t="s">
        <v>1807</v>
      </c>
      <c r="F30" s="1006">
        <v>1</v>
      </c>
      <c r="G30" s="1006"/>
      <c r="H30" s="1006">
        <v>2681968.9119171002</v>
      </c>
      <c r="I30" s="1007"/>
    </row>
    <row r="31" spans="2:9">
      <c r="B31" s="1350"/>
      <c r="C31" s="1351"/>
      <c r="D31" s="1353"/>
      <c r="E31" s="887" t="s">
        <v>1808</v>
      </c>
      <c r="F31" s="888">
        <v>0</v>
      </c>
      <c r="G31" s="888">
        <v>0</v>
      </c>
      <c r="H31" s="888">
        <v>0</v>
      </c>
      <c r="I31" s="889">
        <v>0</v>
      </c>
    </row>
    <row r="32" spans="2:9">
      <c r="B32" s="1350"/>
      <c r="C32" s="1351" t="s">
        <v>1811</v>
      </c>
      <c r="D32" s="1352" t="s">
        <v>1804</v>
      </c>
      <c r="E32" s="1005" t="s">
        <v>1805</v>
      </c>
      <c r="F32" s="1006">
        <v>0</v>
      </c>
      <c r="G32" s="1006">
        <v>0</v>
      </c>
      <c r="H32" s="1006">
        <v>0</v>
      </c>
      <c r="I32" s="1007">
        <v>0</v>
      </c>
    </row>
    <row r="33" spans="2:9">
      <c r="B33" s="1350"/>
      <c r="C33" s="1351"/>
      <c r="D33" s="1352"/>
      <c r="E33" s="887" t="s">
        <v>1806</v>
      </c>
      <c r="F33" s="888">
        <v>0</v>
      </c>
      <c r="G33" s="888">
        <v>0</v>
      </c>
      <c r="H33" s="888">
        <v>0</v>
      </c>
      <c r="I33" s="889">
        <v>0</v>
      </c>
    </row>
    <row r="34" spans="2:9">
      <c r="B34" s="1350"/>
      <c r="C34" s="1351"/>
      <c r="D34" s="1352"/>
      <c r="E34" s="1005" t="s">
        <v>1807</v>
      </c>
      <c r="F34" s="1006">
        <v>0</v>
      </c>
      <c r="G34" s="1006">
        <v>0</v>
      </c>
      <c r="H34" s="1006">
        <v>0</v>
      </c>
      <c r="I34" s="1007">
        <v>0</v>
      </c>
    </row>
    <row r="35" spans="2:9">
      <c r="B35" s="1350"/>
      <c r="C35" s="1351"/>
      <c r="D35" s="1352"/>
      <c r="E35" s="887" t="s">
        <v>1808</v>
      </c>
      <c r="F35" s="888">
        <v>0</v>
      </c>
      <c r="G35" s="888">
        <v>0</v>
      </c>
      <c r="H35" s="888">
        <v>0</v>
      </c>
      <c r="I35" s="889">
        <v>0</v>
      </c>
    </row>
    <row r="36" spans="2:9">
      <c r="B36" s="1350"/>
      <c r="C36" s="1351" t="s">
        <v>1811</v>
      </c>
      <c r="D36" s="1353" t="s">
        <v>1810</v>
      </c>
      <c r="E36" s="1005" t="s">
        <v>1805</v>
      </c>
      <c r="F36" s="1006">
        <v>0</v>
      </c>
      <c r="G36" s="1006">
        <v>0</v>
      </c>
      <c r="H36" s="1006">
        <v>0</v>
      </c>
      <c r="I36" s="1007">
        <v>0</v>
      </c>
    </row>
    <row r="37" spans="2:9">
      <c r="B37" s="1350"/>
      <c r="C37" s="1351"/>
      <c r="D37" s="1353"/>
      <c r="E37" s="887" t="s">
        <v>1806</v>
      </c>
      <c r="F37" s="888">
        <v>0</v>
      </c>
      <c r="G37" s="888">
        <v>0</v>
      </c>
      <c r="H37" s="888">
        <v>0</v>
      </c>
      <c r="I37" s="889">
        <v>0</v>
      </c>
    </row>
    <row r="38" spans="2:9">
      <c r="B38" s="1350"/>
      <c r="C38" s="1351"/>
      <c r="D38" s="1353"/>
      <c r="E38" s="1005" t="s">
        <v>1807</v>
      </c>
      <c r="F38" s="1006">
        <v>0</v>
      </c>
      <c r="G38" s="1006">
        <v>0</v>
      </c>
      <c r="H38" s="1006">
        <v>0</v>
      </c>
      <c r="I38" s="1007">
        <v>0</v>
      </c>
    </row>
    <row r="39" spans="2:9">
      <c r="B39" s="1350"/>
      <c r="C39" s="1351"/>
      <c r="D39" s="1353"/>
      <c r="E39" s="887" t="s">
        <v>1808</v>
      </c>
      <c r="F39" s="888">
        <v>0</v>
      </c>
      <c r="G39" s="888">
        <v>0</v>
      </c>
      <c r="H39" s="888">
        <v>0</v>
      </c>
      <c r="I39" s="889">
        <v>0</v>
      </c>
    </row>
    <row r="40" spans="2:9">
      <c r="B40" s="1354" t="s">
        <v>1546</v>
      </c>
      <c r="C40" s="1354"/>
      <c r="D40" s="1354"/>
      <c r="E40" s="1355"/>
      <c r="F40" s="890">
        <f>SUM(F24:F39)</f>
        <v>1</v>
      </c>
      <c r="G40" s="890">
        <f t="shared" ref="G40:I40" si="1">SUM(G24:G39)</f>
        <v>0</v>
      </c>
      <c r="H40" s="890">
        <f t="shared" si="1"/>
        <v>2681968.9119171002</v>
      </c>
      <c r="I40" s="890">
        <f t="shared" si="1"/>
        <v>0</v>
      </c>
    </row>
    <row r="41" spans="2:9">
      <c r="B41" s="1356" t="s">
        <v>2660</v>
      </c>
      <c r="C41" s="1351" t="s">
        <v>1803</v>
      </c>
      <c r="D41" s="1352" t="s">
        <v>1804</v>
      </c>
      <c r="E41" s="1005" t="s">
        <v>1805</v>
      </c>
      <c r="F41" s="1006">
        <v>6</v>
      </c>
      <c r="G41" s="1006">
        <v>0</v>
      </c>
      <c r="H41" s="1006">
        <f>10874000*12</f>
        <v>130488000</v>
      </c>
      <c r="I41" s="1007">
        <v>0</v>
      </c>
    </row>
    <row r="42" spans="2:9">
      <c r="B42" s="1350"/>
      <c r="C42" s="1351"/>
      <c r="D42" s="1352"/>
      <c r="E42" s="887" t="s">
        <v>1806</v>
      </c>
      <c r="F42" s="888">
        <v>14</v>
      </c>
      <c r="G42" s="888"/>
      <c r="H42" s="888">
        <f>5610500*12</f>
        <v>67326000</v>
      </c>
      <c r="I42" s="889"/>
    </row>
    <row r="43" spans="2:9">
      <c r="B43" s="1350"/>
      <c r="C43" s="1351"/>
      <c r="D43" s="1352"/>
      <c r="E43" s="1005" t="s">
        <v>1807</v>
      </c>
      <c r="F43" s="1006">
        <v>5</v>
      </c>
      <c r="G43" s="1006"/>
      <c r="H43" s="1006">
        <f>1850000*12</f>
        <v>22200000</v>
      </c>
      <c r="I43" s="1007"/>
    </row>
    <row r="44" spans="2:9">
      <c r="B44" s="1350"/>
      <c r="C44" s="1351"/>
      <c r="D44" s="1352"/>
      <c r="E44" s="887" t="s">
        <v>1808</v>
      </c>
      <c r="F44" s="888">
        <v>9</v>
      </c>
      <c r="G44" s="888"/>
      <c r="H44" s="888">
        <f>1531750*12</f>
        <v>18381000</v>
      </c>
      <c r="I44" s="889"/>
    </row>
    <row r="45" spans="2:9">
      <c r="B45" s="1350"/>
      <c r="C45" s="1351" t="s">
        <v>1809</v>
      </c>
      <c r="D45" s="1353" t="s">
        <v>1810</v>
      </c>
      <c r="E45" s="1005" t="s">
        <v>1805</v>
      </c>
      <c r="F45" s="1006">
        <v>0</v>
      </c>
      <c r="G45" s="1006">
        <v>0</v>
      </c>
      <c r="H45" s="1006">
        <v>0</v>
      </c>
      <c r="I45" s="1007">
        <v>0</v>
      </c>
    </row>
    <row r="46" spans="2:9">
      <c r="B46" s="1350"/>
      <c r="C46" s="1351"/>
      <c r="D46" s="1353"/>
      <c r="E46" s="887" t="s">
        <v>1806</v>
      </c>
      <c r="F46" s="888">
        <v>0</v>
      </c>
      <c r="G46" s="888">
        <v>0</v>
      </c>
      <c r="H46" s="888">
        <v>0</v>
      </c>
      <c r="I46" s="889">
        <v>0</v>
      </c>
    </row>
    <row r="47" spans="2:9">
      <c r="B47" s="1350"/>
      <c r="C47" s="1351"/>
      <c r="D47" s="1353"/>
      <c r="E47" s="1005" t="s">
        <v>1807</v>
      </c>
      <c r="F47" s="1006">
        <v>0</v>
      </c>
      <c r="G47" s="1006">
        <v>0</v>
      </c>
      <c r="H47" s="1006">
        <v>0</v>
      </c>
      <c r="I47" s="1007">
        <v>0</v>
      </c>
    </row>
    <row r="48" spans="2:9">
      <c r="B48" s="1350"/>
      <c r="C48" s="1351"/>
      <c r="D48" s="1353"/>
      <c r="E48" s="887" t="s">
        <v>1808</v>
      </c>
      <c r="F48" s="888">
        <v>0</v>
      </c>
      <c r="G48" s="888">
        <v>0</v>
      </c>
      <c r="H48" s="888">
        <v>0</v>
      </c>
      <c r="I48" s="889">
        <v>0</v>
      </c>
    </row>
    <row r="49" spans="2:9">
      <c r="B49" s="1350"/>
      <c r="C49" s="1351" t="s">
        <v>1811</v>
      </c>
      <c r="D49" s="1352" t="s">
        <v>1804</v>
      </c>
      <c r="E49" s="1005" t="s">
        <v>1805</v>
      </c>
      <c r="F49" s="1006">
        <v>1</v>
      </c>
      <c r="G49" s="1006"/>
      <c r="H49" s="1006">
        <f>3579500*12</f>
        <v>42954000</v>
      </c>
      <c r="I49" s="1007"/>
    </row>
    <row r="50" spans="2:9">
      <c r="B50" s="1350"/>
      <c r="C50" s="1351"/>
      <c r="D50" s="1352"/>
      <c r="E50" s="887" t="s">
        <v>1806</v>
      </c>
      <c r="F50" s="888">
        <v>3</v>
      </c>
      <c r="G50" s="888"/>
      <c r="H50" s="888">
        <f>1050000*12</f>
        <v>12600000</v>
      </c>
      <c r="I50" s="889"/>
    </row>
    <row r="51" spans="2:9">
      <c r="B51" s="1350"/>
      <c r="C51" s="1351"/>
      <c r="D51" s="1352"/>
      <c r="E51" s="1005" t="s">
        <v>1807</v>
      </c>
      <c r="F51" s="1006">
        <v>8</v>
      </c>
      <c r="G51" s="1006"/>
      <c r="H51" s="1006">
        <f>2400000*12</f>
        <v>28800000</v>
      </c>
      <c r="I51" s="1007"/>
    </row>
    <row r="52" spans="2:9">
      <c r="B52" s="1350"/>
      <c r="C52" s="1351"/>
      <c r="D52" s="1352"/>
      <c r="E52" s="887" t="s">
        <v>1808</v>
      </c>
      <c r="F52" s="888">
        <v>1</v>
      </c>
      <c r="G52" s="888"/>
      <c r="H52" s="888">
        <f>125000*12</f>
        <v>1500000</v>
      </c>
      <c r="I52" s="889"/>
    </row>
    <row r="53" spans="2:9">
      <c r="B53" s="1350"/>
      <c r="C53" s="1351" t="s">
        <v>1811</v>
      </c>
      <c r="D53" s="1353" t="s">
        <v>1810</v>
      </c>
      <c r="E53" s="1005" t="s">
        <v>1805</v>
      </c>
      <c r="F53" s="1006">
        <v>0</v>
      </c>
      <c r="G53" s="1006">
        <v>0</v>
      </c>
      <c r="H53" s="1006">
        <v>0</v>
      </c>
      <c r="I53" s="1007">
        <v>0</v>
      </c>
    </row>
    <row r="54" spans="2:9">
      <c r="B54" s="1350"/>
      <c r="C54" s="1351"/>
      <c r="D54" s="1353"/>
      <c r="E54" s="887" t="s">
        <v>1806</v>
      </c>
      <c r="F54" s="888">
        <v>0</v>
      </c>
      <c r="G54" s="888">
        <v>0</v>
      </c>
      <c r="H54" s="888">
        <v>0</v>
      </c>
      <c r="I54" s="889">
        <v>0</v>
      </c>
    </row>
    <row r="55" spans="2:9">
      <c r="B55" s="1350"/>
      <c r="C55" s="1351"/>
      <c r="D55" s="1353"/>
      <c r="E55" s="1005" t="s">
        <v>1807</v>
      </c>
      <c r="F55" s="1006">
        <v>0</v>
      </c>
      <c r="G55" s="1006">
        <v>0</v>
      </c>
      <c r="H55" s="1006">
        <v>0</v>
      </c>
      <c r="I55" s="1007">
        <v>0</v>
      </c>
    </row>
    <row r="56" spans="2:9">
      <c r="B56" s="1350"/>
      <c r="C56" s="1351"/>
      <c r="D56" s="1353"/>
      <c r="E56" s="887" t="s">
        <v>1808</v>
      </c>
      <c r="F56" s="888">
        <v>0</v>
      </c>
      <c r="G56" s="888">
        <v>0</v>
      </c>
      <c r="H56" s="888">
        <v>0</v>
      </c>
      <c r="I56" s="889">
        <v>0</v>
      </c>
    </row>
    <row r="57" spans="2:9">
      <c r="B57" s="1347" t="s">
        <v>1546</v>
      </c>
      <c r="C57" s="1347"/>
      <c r="D57" s="1347"/>
      <c r="E57" s="1348"/>
      <c r="F57" s="890">
        <f>SUM(F41:F56)</f>
        <v>47</v>
      </c>
      <c r="G57" s="890">
        <f t="shared" ref="G57:I57" si="2">SUM(G41:G56)</f>
        <v>0</v>
      </c>
      <c r="H57" s="890">
        <f t="shared" si="2"/>
        <v>324249000</v>
      </c>
      <c r="I57" s="890">
        <f t="shared" si="2"/>
        <v>0</v>
      </c>
    </row>
    <row r="58" spans="2:9">
      <c r="B58" s="1356" t="s">
        <v>176</v>
      </c>
      <c r="C58" s="1351" t="s">
        <v>1803</v>
      </c>
      <c r="D58" s="1352" t="s">
        <v>1804</v>
      </c>
      <c r="E58" s="1005" t="s">
        <v>1805</v>
      </c>
      <c r="F58" s="1006">
        <v>0</v>
      </c>
      <c r="G58" s="1006">
        <v>0</v>
      </c>
      <c r="H58" s="1006">
        <v>0</v>
      </c>
      <c r="I58" s="1007">
        <v>0</v>
      </c>
    </row>
    <row r="59" spans="2:9">
      <c r="B59" s="1350"/>
      <c r="C59" s="1351"/>
      <c r="D59" s="1352"/>
      <c r="E59" s="887" t="s">
        <v>1806</v>
      </c>
      <c r="F59" s="888">
        <v>5</v>
      </c>
      <c r="G59" s="888"/>
      <c r="H59" s="888">
        <v>169949798</v>
      </c>
      <c r="I59" s="889"/>
    </row>
    <row r="60" spans="2:9">
      <c r="B60" s="1350"/>
      <c r="C60" s="1351"/>
      <c r="D60" s="1352"/>
      <c r="E60" s="1005" t="s">
        <v>1807</v>
      </c>
      <c r="F60" s="1006">
        <v>0</v>
      </c>
      <c r="G60" s="1006">
        <v>0</v>
      </c>
      <c r="H60" s="1006">
        <v>0</v>
      </c>
      <c r="I60" s="1007">
        <v>0</v>
      </c>
    </row>
    <row r="61" spans="2:9">
      <c r="B61" s="1350"/>
      <c r="C61" s="1351"/>
      <c r="D61" s="1352"/>
      <c r="E61" s="887" t="s">
        <v>1808</v>
      </c>
      <c r="F61" s="888">
        <v>0</v>
      </c>
      <c r="G61" s="888">
        <v>0</v>
      </c>
      <c r="H61" s="888">
        <v>0</v>
      </c>
      <c r="I61" s="889">
        <v>0</v>
      </c>
    </row>
    <row r="62" spans="2:9">
      <c r="B62" s="1350"/>
      <c r="C62" s="1351" t="s">
        <v>1809</v>
      </c>
      <c r="D62" s="1353" t="s">
        <v>1810</v>
      </c>
      <c r="E62" s="1005" t="s">
        <v>1805</v>
      </c>
      <c r="F62" s="1006">
        <v>0</v>
      </c>
      <c r="G62" s="1006">
        <v>0</v>
      </c>
      <c r="H62" s="1006">
        <v>0</v>
      </c>
      <c r="I62" s="1007">
        <v>0</v>
      </c>
    </row>
    <row r="63" spans="2:9">
      <c r="B63" s="1350"/>
      <c r="C63" s="1351"/>
      <c r="D63" s="1353"/>
      <c r="E63" s="887" t="s">
        <v>1806</v>
      </c>
      <c r="F63" s="888">
        <v>0</v>
      </c>
      <c r="G63" s="888">
        <v>0</v>
      </c>
      <c r="H63" s="888">
        <v>0</v>
      </c>
      <c r="I63" s="889">
        <v>0</v>
      </c>
    </row>
    <row r="64" spans="2:9">
      <c r="B64" s="1350"/>
      <c r="C64" s="1351"/>
      <c r="D64" s="1353"/>
      <c r="E64" s="1005" t="s">
        <v>1807</v>
      </c>
      <c r="F64" s="1006">
        <v>0</v>
      </c>
      <c r="G64" s="1006">
        <v>0</v>
      </c>
      <c r="H64" s="1006">
        <v>0</v>
      </c>
      <c r="I64" s="1007">
        <v>0</v>
      </c>
    </row>
    <row r="65" spans="2:9">
      <c r="B65" s="1350"/>
      <c r="C65" s="1351"/>
      <c r="D65" s="1353"/>
      <c r="E65" s="887" t="s">
        <v>1808</v>
      </c>
      <c r="F65" s="888">
        <v>0</v>
      </c>
      <c r="G65" s="888">
        <v>0</v>
      </c>
      <c r="H65" s="888">
        <v>0</v>
      </c>
      <c r="I65" s="889">
        <v>0</v>
      </c>
    </row>
    <row r="66" spans="2:9">
      <c r="B66" s="1350"/>
      <c r="C66" s="1351" t="s">
        <v>1811</v>
      </c>
      <c r="D66" s="1352" t="s">
        <v>1804</v>
      </c>
      <c r="E66" s="1005" t="s">
        <v>1805</v>
      </c>
      <c r="F66" s="1006">
        <v>0</v>
      </c>
      <c r="G66" s="1006">
        <v>0</v>
      </c>
      <c r="H66" s="1006">
        <v>0</v>
      </c>
      <c r="I66" s="1007">
        <v>0</v>
      </c>
    </row>
    <row r="67" spans="2:9">
      <c r="B67" s="1350"/>
      <c r="C67" s="1351"/>
      <c r="D67" s="1352"/>
      <c r="E67" s="887" t="s">
        <v>1806</v>
      </c>
      <c r="F67" s="888">
        <v>2</v>
      </c>
      <c r="G67" s="888"/>
      <c r="H67" s="888">
        <v>26917165</v>
      </c>
      <c r="I67" s="889"/>
    </row>
    <row r="68" spans="2:9">
      <c r="B68" s="1350"/>
      <c r="C68" s="1351"/>
      <c r="D68" s="1352"/>
      <c r="E68" s="1005" t="s">
        <v>1807</v>
      </c>
      <c r="F68" s="1006">
        <v>0</v>
      </c>
      <c r="G68" s="1006">
        <v>0</v>
      </c>
      <c r="H68" s="1006">
        <v>0</v>
      </c>
      <c r="I68" s="1007">
        <v>0</v>
      </c>
    </row>
    <row r="69" spans="2:9">
      <c r="B69" s="1350"/>
      <c r="C69" s="1351"/>
      <c r="D69" s="1352"/>
      <c r="E69" s="887" t="s">
        <v>1808</v>
      </c>
      <c r="F69" s="888">
        <v>0</v>
      </c>
      <c r="G69" s="888">
        <v>0</v>
      </c>
      <c r="H69" s="888">
        <v>0</v>
      </c>
      <c r="I69" s="889">
        <v>0</v>
      </c>
    </row>
    <row r="70" spans="2:9">
      <c r="B70" s="1350"/>
      <c r="C70" s="1351" t="s">
        <v>1811</v>
      </c>
      <c r="D70" s="1353" t="s">
        <v>1810</v>
      </c>
      <c r="E70" s="1005" t="s">
        <v>1805</v>
      </c>
      <c r="F70" s="1006">
        <v>0</v>
      </c>
      <c r="G70" s="1006">
        <v>0</v>
      </c>
      <c r="H70" s="1006">
        <v>0</v>
      </c>
      <c r="I70" s="1007">
        <v>0</v>
      </c>
    </row>
    <row r="71" spans="2:9">
      <c r="B71" s="1350"/>
      <c r="C71" s="1351"/>
      <c r="D71" s="1353"/>
      <c r="E71" s="887" t="s">
        <v>1806</v>
      </c>
      <c r="F71" s="888">
        <v>0</v>
      </c>
      <c r="G71" s="888">
        <v>0</v>
      </c>
      <c r="H71" s="888">
        <v>0</v>
      </c>
      <c r="I71" s="889">
        <v>0</v>
      </c>
    </row>
    <row r="72" spans="2:9">
      <c r="B72" s="1350"/>
      <c r="C72" s="1351"/>
      <c r="D72" s="1353"/>
      <c r="E72" s="1005" t="s">
        <v>1807</v>
      </c>
      <c r="F72" s="1006">
        <v>0</v>
      </c>
      <c r="G72" s="1006">
        <v>0</v>
      </c>
      <c r="H72" s="1006">
        <v>0</v>
      </c>
      <c r="I72" s="1007">
        <v>0</v>
      </c>
    </row>
    <row r="73" spans="2:9">
      <c r="B73" s="1350"/>
      <c r="C73" s="1351"/>
      <c r="D73" s="1353"/>
      <c r="E73" s="887" t="s">
        <v>1808</v>
      </c>
      <c r="F73" s="888">
        <v>0</v>
      </c>
      <c r="G73" s="888">
        <v>0</v>
      </c>
      <c r="H73" s="888">
        <v>0</v>
      </c>
      <c r="I73" s="889">
        <v>0</v>
      </c>
    </row>
    <row r="74" spans="2:9">
      <c r="B74" s="1354" t="s">
        <v>1546</v>
      </c>
      <c r="C74" s="1354"/>
      <c r="D74" s="1354"/>
      <c r="E74" s="1355"/>
      <c r="F74" s="890">
        <f>SUM(F58:F73)</f>
        <v>7</v>
      </c>
      <c r="G74" s="890">
        <f t="shared" ref="G74:I74" si="3">SUM(G58:G73)</f>
        <v>0</v>
      </c>
      <c r="H74" s="890">
        <f t="shared" si="3"/>
        <v>196866963</v>
      </c>
      <c r="I74" s="890">
        <f t="shared" si="3"/>
        <v>0</v>
      </c>
    </row>
    <row r="75" spans="2:9">
      <c r="B75" s="1356" t="s">
        <v>694</v>
      </c>
      <c r="C75" s="1351" t="s">
        <v>1803</v>
      </c>
      <c r="D75" s="1352" t="s">
        <v>1804</v>
      </c>
      <c r="E75" s="1005" t="s">
        <v>1805</v>
      </c>
      <c r="F75" s="1006">
        <v>0</v>
      </c>
      <c r="G75" s="1006">
        <v>0</v>
      </c>
      <c r="H75" s="1006">
        <v>0</v>
      </c>
      <c r="I75" s="1007">
        <v>0</v>
      </c>
    </row>
    <row r="76" spans="2:9">
      <c r="B76" s="1350"/>
      <c r="C76" s="1351"/>
      <c r="D76" s="1352"/>
      <c r="E76" s="887" t="s">
        <v>1806</v>
      </c>
      <c r="F76" s="888">
        <v>22</v>
      </c>
      <c r="G76" s="888">
        <v>0</v>
      </c>
      <c r="H76" s="888">
        <v>841752161.8713578</v>
      </c>
      <c r="I76" s="889">
        <v>0</v>
      </c>
    </row>
    <row r="77" spans="2:9">
      <c r="B77" s="1350"/>
      <c r="C77" s="1351"/>
      <c r="D77" s="1352"/>
      <c r="E77" s="1005" t="s">
        <v>1807</v>
      </c>
      <c r="F77" s="1006">
        <v>0</v>
      </c>
      <c r="G77" s="1006">
        <v>0</v>
      </c>
      <c r="H77" s="1006">
        <v>0</v>
      </c>
      <c r="I77" s="1007">
        <v>0</v>
      </c>
    </row>
    <row r="78" spans="2:9">
      <c r="B78" s="1350"/>
      <c r="C78" s="1351"/>
      <c r="D78" s="1352"/>
      <c r="E78" s="887" t="s">
        <v>1808</v>
      </c>
      <c r="F78" s="888">
        <v>0</v>
      </c>
      <c r="G78" s="888">
        <v>0</v>
      </c>
      <c r="H78" s="888">
        <v>0</v>
      </c>
      <c r="I78" s="889">
        <v>0</v>
      </c>
    </row>
    <row r="79" spans="2:9">
      <c r="B79" s="1350"/>
      <c r="C79" s="1351" t="s">
        <v>1809</v>
      </c>
      <c r="D79" s="1353" t="s">
        <v>1810</v>
      </c>
      <c r="E79" s="1005" t="s">
        <v>1805</v>
      </c>
      <c r="F79" s="1006">
        <v>0</v>
      </c>
      <c r="G79" s="1006">
        <v>0</v>
      </c>
      <c r="H79" s="1006">
        <v>0</v>
      </c>
      <c r="I79" s="1007">
        <v>0</v>
      </c>
    </row>
    <row r="80" spans="2:9">
      <c r="B80" s="1350"/>
      <c r="C80" s="1351"/>
      <c r="D80" s="1353"/>
      <c r="E80" s="887" t="s">
        <v>1806</v>
      </c>
      <c r="F80" s="888">
        <v>0</v>
      </c>
      <c r="G80" s="888">
        <v>0</v>
      </c>
      <c r="H80" s="888">
        <v>0</v>
      </c>
      <c r="I80" s="889">
        <v>0</v>
      </c>
    </row>
    <row r="81" spans="2:9">
      <c r="B81" s="1350"/>
      <c r="C81" s="1351"/>
      <c r="D81" s="1353"/>
      <c r="E81" s="1005" t="s">
        <v>1807</v>
      </c>
      <c r="F81" s="1006">
        <v>0</v>
      </c>
      <c r="G81" s="1006">
        <v>0</v>
      </c>
      <c r="H81" s="1006">
        <v>0</v>
      </c>
      <c r="I81" s="1007">
        <v>0</v>
      </c>
    </row>
    <row r="82" spans="2:9">
      <c r="B82" s="1350"/>
      <c r="C82" s="1351"/>
      <c r="D82" s="1353"/>
      <c r="E82" s="887" t="s">
        <v>1808</v>
      </c>
      <c r="F82" s="888">
        <v>0</v>
      </c>
      <c r="G82" s="888">
        <v>0</v>
      </c>
      <c r="H82" s="888">
        <v>0</v>
      </c>
      <c r="I82" s="889">
        <v>0</v>
      </c>
    </row>
    <row r="83" spans="2:9">
      <c r="B83" s="1350"/>
      <c r="C83" s="1351" t="s">
        <v>1811</v>
      </c>
      <c r="D83" s="1352" t="s">
        <v>1804</v>
      </c>
      <c r="E83" s="1005" t="s">
        <v>1805</v>
      </c>
      <c r="F83" s="1006">
        <v>0</v>
      </c>
      <c r="G83" s="1006">
        <v>0</v>
      </c>
      <c r="H83" s="1006">
        <v>0</v>
      </c>
      <c r="I83" s="1007">
        <v>0</v>
      </c>
    </row>
    <row r="84" spans="2:9">
      <c r="B84" s="1350"/>
      <c r="C84" s="1351"/>
      <c r="D84" s="1352"/>
      <c r="E84" s="887" t="s">
        <v>1806</v>
      </c>
      <c r="F84" s="888">
        <v>6</v>
      </c>
      <c r="G84" s="888">
        <v>0</v>
      </c>
      <c r="H84" s="888">
        <v>149340183.02864453</v>
      </c>
      <c r="I84" s="889">
        <v>0</v>
      </c>
    </row>
    <row r="85" spans="2:9">
      <c r="B85" s="1350"/>
      <c r="C85" s="1351"/>
      <c r="D85" s="1352"/>
      <c r="E85" s="1005" t="s">
        <v>1807</v>
      </c>
      <c r="F85" s="1006">
        <v>0</v>
      </c>
      <c r="G85" s="1006">
        <v>0</v>
      </c>
      <c r="H85" s="1006">
        <v>0</v>
      </c>
      <c r="I85" s="1007">
        <v>0</v>
      </c>
    </row>
    <row r="86" spans="2:9">
      <c r="B86" s="1350"/>
      <c r="C86" s="1351"/>
      <c r="D86" s="1352"/>
      <c r="E86" s="887" t="s">
        <v>1808</v>
      </c>
      <c r="F86" s="888">
        <v>0</v>
      </c>
      <c r="G86" s="888">
        <v>0</v>
      </c>
      <c r="H86" s="888">
        <v>0</v>
      </c>
      <c r="I86" s="889">
        <v>0</v>
      </c>
    </row>
    <row r="87" spans="2:9">
      <c r="B87" s="1350"/>
      <c r="C87" s="1351" t="s">
        <v>1811</v>
      </c>
      <c r="D87" s="1353" t="s">
        <v>1810</v>
      </c>
      <c r="E87" s="1005" t="s">
        <v>1805</v>
      </c>
      <c r="F87" s="1006">
        <v>0</v>
      </c>
      <c r="G87" s="1006">
        <v>0</v>
      </c>
      <c r="H87" s="1006">
        <v>0</v>
      </c>
      <c r="I87" s="1007">
        <v>0</v>
      </c>
    </row>
    <row r="88" spans="2:9">
      <c r="B88" s="1350"/>
      <c r="C88" s="1351"/>
      <c r="D88" s="1353"/>
      <c r="E88" s="887" t="s">
        <v>1806</v>
      </c>
      <c r="F88" s="888">
        <v>0</v>
      </c>
      <c r="G88" s="888">
        <v>0</v>
      </c>
      <c r="H88" s="888">
        <v>0</v>
      </c>
      <c r="I88" s="889">
        <v>0</v>
      </c>
    </row>
    <row r="89" spans="2:9">
      <c r="B89" s="1350"/>
      <c r="C89" s="1351"/>
      <c r="D89" s="1353"/>
      <c r="E89" s="1005" t="s">
        <v>1807</v>
      </c>
      <c r="F89" s="1006">
        <v>0</v>
      </c>
      <c r="G89" s="1006">
        <v>0</v>
      </c>
      <c r="H89" s="1006">
        <v>0</v>
      </c>
      <c r="I89" s="1007">
        <v>0</v>
      </c>
    </row>
    <row r="90" spans="2:9">
      <c r="B90" s="1350"/>
      <c r="C90" s="1351"/>
      <c r="D90" s="1353"/>
      <c r="E90" s="887" t="s">
        <v>1808</v>
      </c>
      <c r="F90" s="888">
        <v>0</v>
      </c>
      <c r="G90" s="888">
        <v>0</v>
      </c>
      <c r="H90" s="888">
        <v>0</v>
      </c>
      <c r="I90" s="889">
        <v>0</v>
      </c>
    </row>
    <row r="91" spans="2:9">
      <c r="B91" s="1354" t="s">
        <v>1546</v>
      </c>
      <c r="C91" s="1354"/>
      <c r="D91" s="1354"/>
      <c r="E91" s="1355"/>
      <c r="F91" s="890">
        <f>SUM(F75:F90)</f>
        <v>28</v>
      </c>
      <c r="G91" s="890">
        <f t="shared" ref="G91:I91" si="4">SUM(G75:G90)</f>
        <v>0</v>
      </c>
      <c r="H91" s="890">
        <f t="shared" si="4"/>
        <v>991092344.90000236</v>
      </c>
      <c r="I91" s="890">
        <f t="shared" si="4"/>
        <v>0</v>
      </c>
    </row>
    <row r="92" spans="2:9">
      <c r="B92" s="1356" t="s">
        <v>2114</v>
      </c>
      <c r="C92" s="1351" t="s">
        <v>1803</v>
      </c>
      <c r="D92" s="1352" t="s">
        <v>1804</v>
      </c>
      <c r="E92" s="1005" t="s">
        <v>1805</v>
      </c>
      <c r="F92" s="1006">
        <v>0</v>
      </c>
      <c r="G92" s="1006">
        <v>0</v>
      </c>
      <c r="H92" s="1006">
        <v>0</v>
      </c>
      <c r="I92" s="1007">
        <v>0</v>
      </c>
    </row>
    <row r="93" spans="2:9">
      <c r="B93" s="1350"/>
      <c r="C93" s="1351"/>
      <c r="D93" s="1352"/>
      <c r="E93" s="887" t="s">
        <v>1806</v>
      </c>
      <c r="F93" s="888">
        <v>9</v>
      </c>
      <c r="G93" s="888">
        <v>38</v>
      </c>
      <c r="H93" s="888"/>
      <c r="I93" s="889">
        <v>0</v>
      </c>
    </row>
    <row r="94" spans="2:9">
      <c r="B94" s="1350"/>
      <c r="C94" s="1351"/>
      <c r="D94" s="1352"/>
      <c r="E94" s="1005" t="s">
        <v>1807</v>
      </c>
      <c r="F94" s="1006">
        <v>0</v>
      </c>
      <c r="G94" s="1006">
        <v>0</v>
      </c>
      <c r="H94" s="1006">
        <v>0</v>
      </c>
      <c r="I94" s="1007">
        <v>0</v>
      </c>
    </row>
    <row r="95" spans="2:9">
      <c r="B95" s="1350"/>
      <c r="C95" s="1351"/>
      <c r="D95" s="1352"/>
      <c r="E95" s="887" t="s">
        <v>1808</v>
      </c>
      <c r="F95" s="888">
        <v>0</v>
      </c>
      <c r="G95" s="888">
        <v>0</v>
      </c>
      <c r="H95" s="888">
        <v>0</v>
      </c>
      <c r="I95" s="889">
        <v>0</v>
      </c>
    </row>
    <row r="96" spans="2:9">
      <c r="B96" s="1350"/>
      <c r="C96" s="1351" t="s">
        <v>1809</v>
      </c>
      <c r="D96" s="1353" t="s">
        <v>1810</v>
      </c>
      <c r="E96" s="1005" t="s">
        <v>1805</v>
      </c>
      <c r="F96" s="1006">
        <v>0</v>
      </c>
      <c r="G96" s="1006">
        <v>0</v>
      </c>
      <c r="H96" s="1006">
        <v>0</v>
      </c>
      <c r="I96" s="1007">
        <v>0</v>
      </c>
    </row>
    <row r="97" spans="2:9">
      <c r="B97" s="1350"/>
      <c r="C97" s="1351"/>
      <c r="D97" s="1353"/>
      <c r="E97" s="887" t="s">
        <v>1806</v>
      </c>
      <c r="F97" s="888">
        <v>17</v>
      </c>
      <c r="G97" s="888">
        <v>3</v>
      </c>
      <c r="H97" s="888">
        <v>0</v>
      </c>
      <c r="I97" s="889">
        <v>0</v>
      </c>
    </row>
    <row r="98" spans="2:9">
      <c r="B98" s="1350"/>
      <c r="C98" s="1351"/>
      <c r="D98" s="1353"/>
      <c r="E98" s="1005" t="s">
        <v>1807</v>
      </c>
      <c r="F98" s="1006">
        <v>0</v>
      </c>
      <c r="G98" s="1006">
        <v>0</v>
      </c>
      <c r="H98" s="1006">
        <v>0</v>
      </c>
      <c r="I98" s="1007">
        <v>0</v>
      </c>
    </row>
    <row r="99" spans="2:9">
      <c r="B99" s="1350"/>
      <c r="C99" s="1351"/>
      <c r="D99" s="1353"/>
      <c r="E99" s="887" t="s">
        <v>1808</v>
      </c>
      <c r="F99" s="888">
        <v>0</v>
      </c>
      <c r="G99" s="888">
        <v>0</v>
      </c>
      <c r="H99" s="888">
        <v>0</v>
      </c>
      <c r="I99" s="889">
        <v>0</v>
      </c>
    </row>
    <row r="100" spans="2:9">
      <c r="B100" s="1350"/>
      <c r="C100" s="1351" t="s">
        <v>1811</v>
      </c>
      <c r="D100" s="1352" t="s">
        <v>1804</v>
      </c>
      <c r="E100" s="1005" t="s">
        <v>1805</v>
      </c>
      <c r="F100" s="1006">
        <v>0</v>
      </c>
      <c r="G100" s="1006">
        <v>0</v>
      </c>
      <c r="H100" s="1006">
        <v>0</v>
      </c>
      <c r="I100" s="1007">
        <v>0</v>
      </c>
    </row>
    <row r="101" spans="2:9">
      <c r="B101" s="1350"/>
      <c r="C101" s="1351"/>
      <c r="D101" s="1352"/>
      <c r="E101" s="887" t="s">
        <v>1806</v>
      </c>
      <c r="F101" s="888"/>
      <c r="G101" s="888"/>
      <c r="H101" s="888"/>
      <c r="I101" s="889">
        <v>0</v>
      </c>
    </row>
    <row r="102" spans="2:9">
      <c r="B102" s="1350"/>
      <c r="C102" s="1351"/>
      <c r="D102" s="1352"/>
      <c r="E102" s="1005" t="s">
        <v>1807</v>
      </c>
      <c r="F102" s="1006">
        <v>0</v>
      </c>
      <c r="G102" s="1006">
        <v>0</v>
      </c>
      <c r="H102" s="1006">
        <v>0</v>
      </c>
      <c r="I102" s="1007">
        <v>0</v>
      </c>
    </row>
    <row r="103" spans="2:9">
      <c r="B103" s="1350"/>
      <c r="C103" s="1351"/>
      <c r="D103" s="1352"/>
      <c r="E103" s="887" t="s">
        <v>1808</v>
      </c>
      <c r="F103" s="888">
        <v>0</v>
      </c>
      <c r="G103" s="888">
        <v>0</v>
      </c>
      <c r="H103" s="888">
        <v>0</v>
      </c>
      <c r="I103" s="889">
        <v>0</v>
      </c>
    </row>
    <row r="104" spans="2:9">
      <c r="B104" s="1350"/>
      <c r="C104" s="1351" t="s">
        <v>1811</v>
      </c>
      <c r="D104" s="1353" t="s">
        <v>1810</v>
      </c>
      <c r="E104" s="1005" t="s">
        <v>1805</v>
      </c>
      <c r="F104" s="1006">
        <v>0</v>
      </c>
      <c r="G104" s="1006">
        <v>0</v>
      </c>
      <c r="H104" s="1006">
        <v>0</v>
      </c>
      <c r="I104" s="1007">
        <v>0</v>
      </c>
    </row>
    <row r="105" spans="2:9">
      <c r="B105" s="1350"/>
      <c r="C105" s="1351"/>
      <c r="D105" s="1353"/>
      <c r="E105" s="887" t="s">
        <v>1806</v>
      </c>
      <c r="F105" s="888">
        <v>0</v>
      </c>
      <c r="G105" s="888">
        <v>0</v>
      </c>
      <c r="H105" s="888">
        <v>0</v>
      </c>
      <c r="I105" s="889">
        <v>0</v>
      </c>
    </row>
    <row r="106" spans="2:9">
      <c r="B106" s="1350"/>
      <c r="C106" s="1351"/>
      <c r="D106" s="1353"/>
      <c r="E106" s="1005" t="s">
        <v>1807</v>
      </c>
      <c r="F106" s="1006">
        <v>0</v>
      </c>
      <c r="G106" s="1006">
        <v>0</v>
      </c>
      <c r="H106" s="1006">
        <v>0</v>
      </c>
      <c r="I106" s="1007">
        <v>0</v>
      </c>
    </row>
    <row r="107" spans="2:9">
      <c r="B107" s="1350"/>
      <c r="C107" s="1351"/>
      <c r="D107" s="1353"/>
      <c r="E107" s="887" t="s">
        <v>1808</v>
      </c>
      <c r="F107" s="888">
        <v>0</v>
      </c>
      <c r="G107" s="888">
        <v>0</v>
      </c>
      <c r="H107" s="888">
        <v>0</v>
      </c>
      <c r="I107" s="889">
        <v>0</v>
      </c>
    </row>
    <row r="108" spans="2:9">
      <c r="B108" s="1347" t="s">
        <v>1546</v>
      </c>
      <c r="C108" s="1347"/>
      <c r="D108" s="1347"/>
      <c r="E108" s="1348"/>
      <c r="F108" s="890">
        <f>SUM(F92:F107)</f>
        <v>26</v>
      </c>
      <c r="G108" s="890">
        <f t="shared" ref="G108:I108" si="5">SUM(G92:G107)</f>
        <v>41</v>
      </c>
      <c r="H108" s="890">
        <f t="shared" si="5"/>
        <v>0</v>
      </c>
      <c r="I108" s="890">
        <f t="shared" si="5"/>
        <v>0</v>
      </c>
    </row>
    <row r="109" spans="2:9">
      <c r="B109" s="1349" t="s">
        <v>2661</v>
      </c>
      <c r="C109" s="1351" t="s">
        <v>1803</v>
      </c>
      <c r="D109" s="1352" t="s">
        <v>1804</v>
      </c>
      <c r="E109" s="1005" t="s">
        <v>1805</v>
      </c>
      <c r="F109" s="1006" t="s">
        <v>2075</v>
      </c>
      <c r="G109" s="1006" t="s">
        <v>2075</v>
      </c>
      <c r="H109" s="1006" t="s">
        <v>2075</v>
      </c>
      <c r="I109" s="1007" t="s">
        <v>2075</v>
      </c>
    </row>
    <row r="110" spans="2:9">
      <c r="B110" s="1350"/>
      <c r="C110" s="1351"/>
      <c r="D110" s="1352"/>
      <c r="E110" s="887" t="s">
        <v>1806</v>
      </c>
      <c r="F110" s="888" t="s">
        <v>2075</v>
      </c>
      <c r="G110" s="888" t="s">
        <v>2075</v>
      </c>
      <c r="H110" s="888" t="s">
        <v>2075</v>
      </c>
      <c r="I110" s="889" t="s">
        <v>2075</v>
      </c>
    </row>
    <row r="111" spans="2:9">
      <c r="B111" s="1350"/>
      <c r="C111" s="1351"/>
      <c r="D111" s="1352"/>
      <c r="E111" s="1005" t="s">
        <v>1807</v>
      </c>
      <c r="F111" s="1006" t="s">
        <v>2075</v>
      </c>
      <c r="G111" s="1006" t="s">
        <v>2075</v>
      </c>
      <c r="H111" s="1006" t="s">
        <v>2075</v>
      </c>
      <c r="I111" s="1007" t="s">
        <v>2075</v>
      </c>
    </row>
    <row r="112" spans="2:9">
      <c r="B112" s="1350"/>
      <c r="C112" s="1351"/>
      <c r="D112" s="1352"/>
      <c r="E112" s="887" t="s">
        <v>1808</v>
      </c>
      <c r="F112" s="888" t="s">
        <v>2075</v>
      </c>
      <c r="G112" s="888" t="s">
        <v>2075</v>
      </c>
      <c r="H112" s="888" t="s">
        <v>2075</v>
      </c>
      <c r="I112" s="889" t="s">
        <v>2075</v>
      </c>
    </row>
    <row r="113" spans="2:9">
      <c r="B113" s="1350"/>
      <c r="C113" s="1351" t="s">
        <v>1809</v>
      </c>
      <c r="D113" s="1353" t="s">
        <v>1810</v>
      </c>
      <c r="E113" s="1005" t="s">
        <v>1805</v>
      </c>
      <c r="F113" s="1006" t="s">
        <v>2075</v>
      </c>
      <c r="G113" s="1006" t="s">
        <v>2075</v>
      </c>
      <c r="H113" s="1006" t="s">
        <v>2075</v>
      </c>
      <c r="I113" s="1007" t="s">
        <v>2075</v>
      </c>
    </row>
    <row r="114" spans="2:9">
      <c r="B114" s="1350"/>
      <c r="C114" s="1351"/>
      <c r="D114" s="1353"/>
      <c r="E114" s="887" t="s">
        <v>1806</v>
      </c>
      <c r="F114" s="888" t="s">
        <v>2075</v>
      </c>
      <c r="G114" s="888" t="s">
        <v>2075</v>
      </c>
      <c r="H114" s="888" t="s">
        <v>2075</v>
      </c>
      <c r="I114" s="889" t="s">
        <v>2075</v>
      </c>
    </row>
    <row r="115" spans="2:9">
      <c r="B115" s="1350"/>
      <c r="C115" s="1351"/>
      <c r="D115" s="1353"/>
      <c r="E115" s="1005" t="s">
        <v>1807</v>
      </c>
      <c r="F115" s="1006" t="s">
        <v>2075</v>
      </c>
      <c r="G115" s="1006" t="s">
        <v>2075</v>
      </c>
      <c r="H115" s="1006" t="s">
        <v>2075</v>
      </c>
      <c r="I115" s="1007" t="s">
        <v>2075</v>
      </c>
    </row>
    <row r="116" spans="2:9">
      <c r="B116" s="1350"/>
      <c r="C116" s="1351"/>
      <c r="D116" s="1353"/>
      <c r="E116" s="887" t="s">
        <v>1808</v>
      </c>
      <c r="F116" s="888" t="s">
        <v>2075</v>
      </c>
      <c r="G116" s="888" t="s">
        <v>2075</v>
      </c>
      <c r="H116" s="888" t="s">
        <v>2075</v>
      </c>
      <c r="I116" s="889" t="s">
        <v>2075</v>
      </c>
    </row>
    <row r="117" spans="2:9">
      <c r="B117" s="1350"/>
      <c r="C117" s="1351" t="s">
        <v>1811</v>
      </c>
      <c r="D117" s="1352" t="s">
        <v>1804</v>
      </c>
      <c r="E117" s="1005" t="s">
        <v>1805</v>
      </c>
      <c r="F117" s="1006" t="s">
        <v>2075</v>
      </c>
      <c r="G117" s="1006" t="s">
        <v>2075</v>
      </c>
      <c r="H117" s="1006" t="s">
        <v>2075</v>
      </c>
      <c r="I117" s="1007" t="s">
        <v>2075</v>
      </c>
    </row>
    <row r="118" spans="2:9">
      <c r="B118" s="1350"/>
      <c r="C118" s="1351"/>
      <c r="D118" s="1352"/>
      <c r="E118" s="887" t="s">
        <v>1806</v>
      </c>
      <c r="F118" s="888" t="s">
        <v>2075</v>
      </c>
      <c r="G118" s="888" t="s">
        <v>2075</v>
      </c>
      <c r="H118" s="888" t="s">
        <v>2075</v>
      </c>
      <c r="I118" s="889" t="s">
        <v>2075</v>
      </c>
    </row>
    <row r="119" spans="2:9">
      <c r="B119" s="1350"/>
      <c r="C119" s="1351"/>
      <c r="D119" s="1352"/>
      <c r="E119" s="1005" t="s">
        <v>1807</v>
      </c>
      <c r="F119" s="1006" t="s">
        <v>2075</v>
      </c>
      <c r="G119" s="1006" t="s">
        <v>2075</v>
      </c>
      <c r="H119" s="1006" t="s">
        <v>2075</v>
      </c>
      <c r="I119" s="1007" t="s">
        <v>2075</v>
      </c>
    </row>
    <row r="120" spans="2:9">
      <c r="B120" s="1350"/>
      <c r="C120" s="1351"/>
      <c r="D120" s="1352"/>
      <c r="E120" s="887" t="s">
        <v>1808</v>
      </c>
      <c r="F120" s="888" t="s">
        <v>2075</v>
      </c>
      <c r="G120" s="888" t="s">
        <v>2075</v>
      </c>
      <c r="H120" s="888" t="s">
        <v>2075</v>
      </c>
      <c r="I120" s="889" t="s">
        <v>2075</v>
      </c>
    </row>
    <row r="121" spans="2:9">
      <c r="B121" s="1350"/>
      <c r="C121" s="1351" t="s">
        <v>1811</v>
      </c>
      <c r="D121" s="1353" t="s">
        <v>1810</v>
      </c>
      <c r="E121" s="1005" t="s">
        <v>1805</v>
      </c>
      <c r="F121" s="1006" t="s">
        <v>2075</v>
      </c>
      <c r="G121" s="1006" t="s">
        <v>2075</v>
      </c>
      <c r="H121" s="1006" t="s">
        <v>2075</v>
      </c>
      <c r="I121" s="1007" t="s">
        <v>2075</v>
      </c>
    </row>
    <row r="122" spans="2:9">
      <c r="B122" s="1350"/>
      <c r="C122" s="1351"/>
      <c r="D122" s="1353"/>
      <c r="E122" s="887" t="s">
        <v>1806</v>
      </c>
      <c r="F122" s="888" t="s">
        <v>2075</v>
      </c>
      <c r="G122" s="888" t="s">
        <v>2075</v>
      </c>
      <c r="H122" s="888" t="s">
        <v>2075</v>
      </c>
      <c r="I122" s="889" t="s">
        <v>2075</v>
      </c>
    </row>
    <row r="123" spans="2:9">
      <c r="B123" s="1350"/>
      <c r="C123" s="1351"/>
      <c r="D123" s="1353"/>
      <c r="E123" s="1005" t="s">
        <v>1807</v>
      </c>
      <c r="F123" s="1006" t="s">
        <v>2075</v>
      </c>
      <c r="G123" s="1006" t="s">
        <v>2075</v>
      </c>
      <c r="H123" s="1006" t="s">
        <v>2075</v>
      </c>
      <c r="I123" s="1007" t="s">
        <v>2075</v>
      </c>
    </row>
    <row r="124" spans="2:9">
      <c r="B124" s="1350"/>
      <c r="C124" s="1351"/>
      <c r="D124" s="1353"/>
      <c r="E124" s="887" t="s">
        <v>1808</v>
      </c>
      <c r="F124" s="888" t="s">
        <v>2075</v>
      </c>
      <c r="G124" s="888" t="s">
        <v>2075</v>
      </c>
      <c r="H124" s="888" t="s">
        <v>2075</v>
      </c>
      <c r="I124" s="889" t="s">
        <v>2075</v>
      </c>
    </row>
    <row r="125" spans="2:9">
      <c r="B125" s="1347" t="s">
        <v>1546</v>
      </c>
      <c r="C125" s="1347"/>
      <c r="D125" s="1347"/>
      <c r="E125" s="1348"/>
      <c r="F125" s="890">
        <f>SUM(F109:F124)</f>
        <v>0</v>
      </c>
      <c r="G125" s="890">
        <f t="shared" ref="G125:I125" si="6">SUM(G109:G124)</f>
        <v>0</v>
      </c>
      <c r="H125" s="890">
        <f t="shared" si="6"/>
        <v>0</v>
      </c>
      <c r="I125" s="890">
        <f t="shared" si="6"/>
        <v>0</v>
      </c>
    </row>
    <row r="126" spans="2:9">
      <c r="B126" s="1349" t="s">
        <v>2662</v>
      </c>
      <c r="C126" s="1351" t="s">
        <v>1803</v>
      </c>
      <c r="D126" s="1352" t="s">
        <v>1804</v>
      </c>
      <c r="E126" s="1005" t="s">
        <v>1805</v>
      </c>
      <c r="F126" s="1006" t="s">
        <v>2075</v>
      </c>
      <c r="G126" s="1006" t="s">
        <v>2075</v>
      </c>
      <c r="H126" s="1006" t="s">
        <v>2075</v>
      </c>
      <c r="I126" s="1007" t="s">
        <v>2075</v>
      </c>
    </row>
    <row r="127" spans="2:9">
      <c r="B127" s="1350"/>
      <c r="C127" s="1351"/>
      <c r="D127" s="1352"/>
      <c r="E127" s="887" t="s">
        <v>1806</v>
      </c>
      <c r="F127" s="888" t="s">
        <v>2075</v>
      </c>
      <c r="G127" s="888" t="s">
        <v>2075</v>
      </c>
      <c r="H127" s="888" t="s">
        <v>2075</v>
      </c>
      <c r="I127" s="889" t="s">
        <v>2075</v>
      </c>
    </row>
    <row r="128" spans="2:9">
      <c r="B128" s="1350"/>
      <c r="C128" s="1351"/>
      <c r="D128" s="1352"/>
      <c r="E128" s="1005" t="s">
        <v>1807</v>
      </c>
      <c r="F128" s="1006" t="s">
        <v>2075</v>
      </c>
      <c r="G128" s="1006" t="s">
        <v>2075</v>
      </c>
      <c r="H128" s="1006" t="s">
        <v>2075</v>
      </c>
      <c r="I128" s="1007" t="s">
        <v>2075</v>
      </c>
    </row>
    <row r="129" spans="2:9">
      <c r="B129" s="1350"/>
      <c r="C129" s="1351"/>
      <c r="D129" s="1352"/>
      <c r="E129" s="887" t="s">
        <v>1808</v>
      </c>
      <c r="F129" s="888" t="s">
        <v>2075</v>
      </c>
      <c r="G129" s="888" t="s">
        <v>2075</v>
      </c>
      <c r="H129" s="888" t="s">
        <v>2075</v>
      </c>
      <c r="I129" s="889" t="s">
        <v>2075</v>
      </c>
    </row>
    <row r="130" spans="2:9">
      <c r="B130" s="1350"/>
      <c r="C130" s="1351" t="s">
        <v>1809</v>
      </c>
      <c r="D130" s="1353" t="s">
        <v>1810</v>
      </c>
      <c r="E130" s="1005" t="s">
        <v>1805</v>
      </c>
      <c r="F130" s="1006" t="s">
        <v>2075</v>
      </c>
      <c r="G130" s="1006" t="s">
        <v>2075</v>
      </c>
      <c r="H130" s="1006" t="s">
        <v>2075</v>
      </c>
      <c r="I130" s="1007" t="s">
        <v>2075</v>
      </c>
    </row>
    <row r="131" spans="2:9">
      <c r="B131" s="1350"/>
      <c r="C131" s="1351"/>
      <c r="D131" s="1353"/>
      <c r="E131" s="887" t="s">
        <v>1806</v>
      </c>
      <c r="F131" s="888" t="s">
        <v>2075</v>
      </c>
      <c r="G131" s="888" t="s">
        <v>2075</v>
      </c>
      <c r="H131" s="888" t="s">
        <v>2075</v>
      </c>
      <c r="I131" s="889" t="s">
        <v>2075</v>
      </c>
    </row>
    <row r="132" spans="2:9">
      <c r="B132" s="1350"/>
      <c r="C132" s="1351"/>
      <c r="D132" s="1353"/>
      <c r="E132" s="1005" t="s">
        <v>1807</v>
      </c>
      <c r="F132" s="1006" t="s">
        <v>2075</v>
      </c>
      <c r="G132" s="1006" t="s">
        <v>2075</v>
      </c>
      <c r="H132" s="1006" t="s">
        <v>2075</v>
      </c>
      <c r="I132" s="1007" t="s">
        <v>2075</v>
      </c>
    </row>
    <row r="133" spans="2:9">
      <c r="B133" s="1350"/>
      <c r="C133" s="1351"/>
      <c r="D133" s="1353"/>
      <c r="E133" s="887" t="s">
        <v>1808</v>
      </c>
      <c r="F133" s="888" t="s">
        <v>2075</v>
      </c>
      <c r="G133" s="888" t="s">
        <v>2075</v>
      </c>
      <c r="H133" s="888" t="s">
        <v>2075</v>
      </c>
      <c r="I133" s="889" t="s">
        <v>2075</v>
      </c>
    </row>
    <row r="134" spans="2:9">
      <c r="B134" s="1350"/>
      <c r="C134" s="1351" t="s">
        <v>1811</v>
      </c>
      <c r="D134" s="1352" t="s">
        <v>1804</v>
      </c>
      <c r="E134" s="1005" t="s">
        <v>1805</v>
      </c>
      <c r="F134" s="1006" t="s">
        <v>2075</v>
      </c>
      <c r="G134" s="1006" t="s">
        <v>2075</v>
      </c>
      <c r="H134" s="1006" t="s">
        <v>2075</v>
      </c>
      <c r="I134" s="1007" t="s">
        <v>2075</v>
      </c>
    </row>
    <row r="135" spans="2:9">
      <c r="B135" s="1350"/>
      <c r="C135" s="1351"/>
      <c r="D135" s="1352"/>
      <c r="E135" s="887" t="s">
        <v>1806</v>
      </c>
      <c r="F135" s="888" t="s">
        <v>2075</v>
      </c>
      <c r="G135" s="888" t="s">
        <v>2075</v>
      </c>
      <c r="H135" s="888" t="s">
        <v>2075</v>
      </c>
      <c r="I135" s="889" t="s">
        <v>2075</v>
      </c>
    </row>
    <row r="136" spans="2:9">
      <c r="B136" s="1350"/>
      <c r="C136" s="1351"/>
      <c r="D136" s="1352"/>
      <c r="E136" s="1005" t="s">
        <v>1807</v>
      </c>
      <c r="F136" s="1006" t="s">
        <v>2075</v>
      </c>
      <c r="G136" s="1006" t="s">
        <v>2075</v>
      </c>
      <c r="H136" s="1006" t="s">
        <v>2075</v>
      </c>
      <c r="I136" s="1007" t="s">
        <v>2075</v>
      </c>
    </row>
    <row r="137" spans="2:9">
      <c r="B137" s="1350"/>
      <c r="C137" s="1351"/>
      <c r="D137" s="1352"/>
      <c r="E137" s="887" t="s">
        <v>1808</v>
      </c>
      <c r="F137" s="888" t="s">
        <v>2075</v>
      </c>
      <c r="G137" s="888" t="s">
        <v>2075</v>
      </c>
      <c r="H137" s="888" t="s">
        <v>2075</v>
      </c>
      <c r="I137" s="889" t="s">
        <v>2075</v>
      </c>
    </row>
    <row r="138" spans="2:9">
      <c r="B138" s="1350"/>
      <c r="C138" s="1351" t="s">
        <v>1811</v>
      </c>
      <c r="D138" s="1353" t="s">
        <v>1810</v>
      </c>
      <c r="E138" s="1005" t="s">
        <v>1805</v>
      </c>
      <c r="F138" s="1006" t="s">
        <v>2075</v>
      </c>
      <c r="G138" s="1006" t="s">
        <v>2075</v>
      </c>
      <c r="H138" s="1006" t="s">
        <v>2075</v>
      </c>
      <c r="I138" s="1007" t="s">
        <v>2075</v>
      </c>
    </row>
    <row r="139" spans="2:9">
      <c r="B139" s="1350"/>
      <c r="C139" s="1351"/>
      <c r="D139" s="1353"/>
      <c r="E139" s="887" t="s">
        <v>1806</v>
      </c>
      <c r="F139" s="888" t="s">
        <v>2075</v>
      </c>
      <c r="G139" s="888" t="s">
        <v>2075</v>
      </c>
      <c r="H139" s="888" t="s">
        <v>2075</v>
      </c>
      <c r="I139" s="889" t="s">
        <v>2075</v>
      </c>
    </row>
    <row r="140" spans="2:9">
      <c r="B140" s="1350"/>
      <c r="C140" s="1351"/>
      <c r="D140" s="1353"/>
      <c r="E140" s="1005" t="s">
        <v>1807</v>
      </c>
      <c r="F140" s="1006" t="s">
        <v>2075</v>
      </c>
      <c r="G140" s="1006" t="s">
        <v>2075</v>
      </c>
      <c r="H140" s="1006" t="s">
        <v>2075</v>
      </c>
      <c r="I140" s="1007" t="s">
        <v>2075</v>
      </c>
    </row>
    <row r="141" spans="2:9">
      <c r="B141" s="1350"/>
      <c r="C141" s="1351"/>
      <c r="D141" s="1353"/>
      <c r="E141" s="887" t="s">
        <v>1808</v>
      </c>
      <c r="F141" s="888" t="s">
        <v>2075</v>
      </c>
      <c r="G141" s="888" t="s">
        <v>2075</v>
      </c>
      <c r="H141" s="888" t="s">
        <v>2075</v>
      </c>
      <c r="I141" s="889" t="s">
        <v>2075</v>
      </c>
    </row>
    <row r="142" spans="2:9">
      <c r="B142" s="1347" t="s">
        <v>1546</v>
      </c>
      <c r="C142" s="1347"/>
      <c r="D142" s="1347"/>
      <c r="E142" s="1348"/>
      <c r="F142" s="890">
        <f>SUM(F126:F141)</f>
        <v>0</v>
      </c>
      <c r="G142" s="890">
        <f t="shared" ref="G142:I142" si="7">SUM(G126:G141)</f>
        <v>0</v>
      </c>
      <c r="H142" s="890">
        <f t="shared" si="7"/>
        <v>0</v>
      </c>
      <c r="I142" s="890">
        <f t="shared" si="7"/>
        <v>0</v>
      </c>
    </row>
    <row r="143" spans="2:9">
      <c r="B143" s="1349" t="s">
        <v>2663</v>
      </c>
      <c r="C143" s="1351" t="s">
        <v>1803</v>
      </c>
      <c r="D143" s="1352" t="s">
        <v>1804</v>
      </c>
      <c r="E143" s="1005" t="s">
        <v>1805</v>
      </c>
      <c r="F143" s="1006">
        <v>0</v>
      </c>
      <c r="G143" s="1006">
        <v>0</v>
      </c>
      <c r="H143" s="1006">
        <v>0</v>
      </c>
      <c r="I143" s="1007">
        <v>0</v>
      </c>
    </row>
    <row r="144" spans="2:9">
      <c r="B144" s="1350"/>
      <c r="C144" s="1351"/>
      <c r="D144" s="1352"/>
      <c r="E144" s="887" t="s">
        <v>1806</v>
      </c>
      <c r="F144" s="888">
        <v>194</v>
      </c>
      <c r="G144" s="888">
        <v>31</v>
      </c>
      <c r="H144" s="888">
        <v>3605871956</v>
      </c>
      <c r="I144" s="889">
        <v>3194162890</v>
      </c>
    </row>
    <row r="145" spans="2:9">
      <c r="B145" s="1350"/>
      <c r="C145" s="1351"/>
      <c r="D145" s="1352"/>
      <c r="E145" s="1005" t="s">
        <v>1807</v>
      </c>
      <c r="F145" s="1006">
        <v>0</v>
      </c>
      <c r="G145" s="1006">
        <v>0</v>
      </c>
      <c r="H145" s="1006">
        <v>0</v>
      </c>
      <c r="I145" s="1007">
        <v>0</v>
      </c>
    </row>
    <row r="146" spans="2:9">
      <c r="B146" s="1350"/>
      <c r="C146" s="1351"/>
      <c r="D146" s="1352"/>
      <c r="E146" s="887" t="s">
        <v>1808</v>
      </c>
      <c r="F146" s="888">
        <v>0</v>
      </c>
      <c r="G146" s="888">
        <v>0</v>
      </c>
      <c r="H146" s="888">
        <v>0</v>
      </c>
      <c r="I146" s="889">
        <v>0</v>
      </c>
    </row>
    <row r="147" spans="2:9">
      <c r="B147" s="1350"/>
      <c r="C147" s="1351" t="s">
        <v>1809</v>
      </c>
      <c r="D147" s="1353" t="s">
        <v>1810</v>
      </c>
      <c r="E147" s="1005" t="s">
        <v>1805</v>
      </c>
      <c r="F147" s="1006">
        <v>0</v>
      </c>
      <c r="G147" s="1006">
        <v>0</v>
      </c>
      <c r="H147" s="1006">
        <v>0</v>
      </c>
      <c r="I147" s="1007">
        <v>0</v>
      </c>
    </row>
    <row r="148" spans="2:9">
      <c r="B148" s="1350"/>
      <c r="C148" s="1351"/>
      <c r="D148" s="1353"/>
      <c r="E148" s="887" t="s">
        <v>1806</v>
      </c>
      <c r="F148" s="888">
        <v>0</v>
      </c>
      <c r="G148" s="888">
        <v>0</v>
      </c>
      <c r="H148" s="888">
        <v>0</v>
      </c>
      <c r="I148" s="889">
        <v>0</v>
      </c>
    </row>
    <row r="149" spans="2:9">
      <c r="B149" s="1350"/>
      <c r="C149" s="1351"/>
      <c r="D149" s="1353"/>
      <c r="E149" s="1005" t="s">
        <v>1807</v>
      </c>
      <c r="F149" s="1006">
        <v>0</v>
      </c>
      <c r="G149" s="1006">
        <v>0</v>
      </c>
      <c r="H149" s="1006">
        <v>0</v>
      </c>
      <c r="I149" s="1007">
        <v>0</v>
      </c>
    </row>
    <row r="150" spans="2:9">
      <c r="B150" s="1350"/>
      <c r="C150" s="1351"/>
      <c r="D150" s="1353"/>
      <c r="E150" s="887" t="s">
        <v>1808</v>
      </c>
      <c r="F150" s="888">
        <v>0</v>
      </c>
      <c r="G150" s="888">
        <v>0</v>
      </c>
      <c r="H150" s="888">
        <v>0</v>
      </c>
      <c r="I150" s="889">
        <v>0</v>
      </c>
    </row>
    <row r="151" spans="2:9">
      <c r="B151" s="1350"/>
      <c r="C151" s="1351" t="s">
        <v>1811</v>
      </c>
      <c r="D151" s="1352" t="s">
        <v>1804</v>
      </c>
      <c r="E151" s="1005" t="s">
        <v>1805</v>
      </c>
      <c r="F151" s="1006">
        <v>0</v>
      </c>
      <c r="G151" s="1006">
        <v>0</v>
      </c>
      <c r="H151" s="1006">
        <v>0</v>
      </c>
      <c r="I151" s="1007">
        <v>0</v>
      </c>
    </row>
    <row r="152" spans="2:9">
      <c r="B152" s="1350"/>
      <c r="C152" s="1351"/>
      <c r="D152" s="1352"/>
      <c r="E152" s="887" t="s">
        <v>1806</v>
      </c>
      <c r="F152" s="888">
        <v>21</v>
      </c>
      <c r="G152" s="888">
        <v>1</v>
      </c>
      <c r="H152" s="888">
        <v>594685960</v>
      </c>
      <c r="I152" s="889">
        <v>75804328</v>
      </c>
    </row>
    <row r="153" spans="2:9">
      <c r="B153" s="1350"/>
      <c r="C153" s="1351"/>
      <c r="D153" s="1352"/>
      <c r="E153" s="1005" t="s">
        <v>1807</v>
      </c>
      <c r="F153" s="1006">
        <v>0</v>
      </c>
      <c r="G153" s="1006">
        <v>0</v>
      </c>
      <c r="H153" s="1006">
        <v>0</v>
      </c>
      <c r="I153" s="1007">
        <v>0</v>
      </c>
    </row>
    <row r="154" spans="2:9">
      <c r="B154" s="1350"/>
      <c r="C154" s="1351"/>
      <c r="D154" s="1352"/>
      <c r="E154" s="887" t="s">
        <v>1808</v>
      </c>
      <c r="F154" s="888">
        <v>0</v>
      </c>
      <c r="G154" s="888">
        <v>0</v>
      </c>
      <c r="H154" s="888">
        <v>0</v>
      </c>
      <c r="I154" s="889">
        <v>0</v>
      </c>
    </row>
    <row r="155" spans="2:9">
      <c r="B155" s="1350"/>
      <c r="C155" s="1351" t="s">
        <v>1811</v>
      </c>
      <c r="D155" s="1353" t="s">
        <v>1810</v>
      </c>
      <c r="E155" s="1005" t="s">
        <v>1805</v>
      </c>
      <c r="F155" s="1006">
        <v>0</v>
      </c>
      <c r="G155" s="1006">
        <v>0</v>
      </c>
      <c r="H155" s="1006">
        <v>0</v>
      </c>
      <c r="I155" s="1007">
        <v>0</v>
      </c>
    </row>
    <row r="156" spans="2:9">
      <c r="B156" s="1350"/>
      <c r="C156" s="1351"/>
      <c r="D156" s="1353"/>
      <c r="E156" s="887" t="s">
        <v>1806</v>
      </c>
      <c r="F156" s="888">
        <v>0</v>
      </c>
      <c r="G156" s="888">
        <v>0</v>
      </c>
      <c r="H156" s="888">
        <v>0</v>
      </c>
      <c r="I156" s="889">
        <v>0</v>
      </c>
    </row>
    <row r="157" spans="2:9">
      <c r="B157" s="1350"/>
      <c r="C157" s="1351"/>
      <c r="D157" s="1353"/>
      <c r="E157" s="1005" t="s">
        <v>1807</v>
      </c>
      <c r="F157" s="1006">
        <v>0</v>
      </c>
      <c r="G157" s="1006">
        <v>0</v>
      </c>
      <c r="H157" s="1006">
        <v>0</v>
      </c>
      <c r="I157" s="1007">
        <v>0</v>
      </c>
    </row>
    <row r="158" spans="2:9">
      <c r="B158" s="1350"/>
      <c r="C158" s="1351"/>
      <c r="D158" s="1353"/>
      <c r="E158" s="887" t="s">
        <v>1808</v>
      </c>
      <c r="F158" s="888">
        <v>0</v>
      </c>
      <c r="G158" s="888">
        <v>0</v>
      </c>
      <c r="H158" s="888">
        <v>0</v>
      </c>
      <c r="I158" s="889">
        <v>0</v>
      </c>
    </row>
    <row r="159" spans="2:9">
      <c r="B159" s="1347" t="s">
        <v>1546</v>
      </c>
      <c r="C159" s="1347"/>
      <c r="D159" s="1347"/>
      <c r="E159" s="1348"/>
      <c r="F159" s="890">
        <f>SUM(F143:F158)</f>
        <v>215</v>
      </c>
      <c r="G159" s="890">
        <f t="shared" ref="G159:I159" si="8">SUM(G143:G158)</f>
        <v>32</v>
      </c>
      <c r="H159" s="890">
        <f t="shared" si="8"/>
        <v>4200557916</v>
      </c>
      <c r="I159" s="890">
        <f t="shared" si="8"/>
        <v>3269967218</v>
      </c>
    </row>
    <row r="160" spans="2:9">
      <c r="B160" s="1349" t="s">
        <v>2664</v>
      </c>
      <c r="C160" s="1351" t="s">
        <v>1803</v>
      </c>
      <c r="D160" s="1352" t="s">
        <v>1804</v>
      </c>
      <c r="E160" s="1005" t="s">
        <v>1805</v>
      </c>
      <c r="F160" s="1006" t="s">
        <v>2075</v>
      </c>
      <c r="G160" s="1006" t="s">
        <v>2075</v>
      </c>
      <c r="H160" s="1006" t="s">
        <v>2075</v>
      </c>
      <c r="I160" s="1007" t="s">
        <v>2075</v>
      </c>
    </row>
    <row r="161" spans="2:9">
      <c r="B161" s="1350"/>
      <c r="C161" s="1351"/>
      <c r="D161" s="1352"/>
      <c r="E161" s="887" t="s">
        <v>1806</v>
      </c>
      <c r="F161" s="888" t="s">
        <v>2075</v>
      </c>
      <c r="G161" s="888" t="s">
        <v>2075</v>
      </c>
      <c r="H161" s="888" t="s">
        <v>2075</v>
      </c>
      <c r="I161" s="889" t="s">
        <v>2075</v>
      </c>
    </row>
    <row r="162" spans="2:9">
      <c r="B162" s="1350"/>
      <c r="C162" s="1351"/>
      <c r="D162" s="1352"/>
      <c r="E162" s="1005" t="s">
        <v>1807</v>
      </c>
      <c r="F162" s="1006" t="s">
        <v>2075</v>
      </c>
      <c r="G162" s="1006" t="s">
        <v>2075</v>
      </c>
      <c r="H162" s="1006" t="s">
        <v>2075</v>
      </c>
      <c r="I162" s="1007" t="s">
        <v>2075</v>
      </c>
    </row>
    <row r="163" spans="2:9">
      <c r="B163" s="1350"/>
      <c r="C163" s="1351"/>
      <c r="D163" s="1352"/>
      <c r="E163" s="887" t="s">
        <v>1808</v>
      </c>
      <c r="F163" s="888" t="s">
        <v>2075</v>
      </c>
      <c r="G163" s="888" t="s">
        <v>2075</v>
      </c>
      <c r="H163" s="888" t="s">
        <v>2075</v>
      </c>
      <c r="I163" s="889" t="s">
        <v>2075</v>
      </c>
    </row>
    <row r="164" spans="2:9">
      <c r="B164" s="1350"/>
      <c r="C164" s="1351" t="s">
        <v>1809</v>
      </c>
      <c r="D164" s="1353" t="s">
        <v>1810</v>
      </c>
      <c r="E164" s="1005" t="s">
        <v>1805</v>
      </c>
      <c r="F164" s="1006" t="s">
        <v>2075</v>
      </c>
      <c r="G164" s="1006" t="s">
        <v>2075</v>
      </c>
      <c r="H164" s="1006" t="s">
        <v>2075</v>
      </c>
      <c r="I164" s="1007" t="s">
        <v>2075</v>
      </c>
    </row>
    <row r="165" spans="2:9">
      <c r="B165" s="1350"/>
      <c r="C165" s="1351"/>
      <c r="D165" s="1353"/>
      <c r="E165" s="887" t="s">
        <v>1806</v>
      </c>
      <c r="F165" s="888" t="s">
        <v>2075</v>
      </c>
      <c r="G165" s="888" t="s">
        <v>2075</v>
      </c>
      <c r="H165" s="888" t="s">
        <v>2075</v>
      </c>
      <c r="I165" s="889" t="s">
        <v>2075</v>
      </c>
    </row>
    <row r="166" spans="2:9">
      <c r="B166" s="1350"/>
      <c r="C166" s="1351"/>
      <c r="D166" s="1353"/>
      <c r="E166" s="1005" t="s">
        <v>1807</v>
      </c>
      <c r="F166" s="1006" t="s">
        <v>2075</v>
      </c>
      <c r="G166" s="1006" t="s">
        <v>2075</v>
      </c>
      <c r="H166" s="1006" t="s">
        <v>2075</v>
      </c>
      <c r="I166" s="1007" t="s">
        <v>2075</v>
      </c>
    </row>
    <row r="167" spans="2:9">
      <c r="B167" s="1350"/>
      <c r="C167" s="1351"/>
      <c r="D167" s="1353"/>
      <c r="E167" s="887" t="s">
        <v>1808</v>
      </c>
      <c r="F167" s="888" t="s">
        <v>2075</v>
      </c>
      <c r="G167" s="888" t="s">
        <v>2075</v>
      </c>
      <c r="H167" s="888" t="s">
        <v>2075</v>
      </c>
      <c r="I167" s="889" t="s">
        <v>2075</v>
      </c>
    </row>
    <row r="168" spans="2:9">
      <c r="B168" s="1350"/>
      <c r="C168" s="1351" t="s">
        <v>1811</v>
      </c>
      <c r="D168" s="1352" t="s">
        <v>1804</v>
      </c>
      <c r="E168" s="1005" t="s">
        <v>1805</v>
      </c>
      <c r="F168" s="1006" t="s">
        <v>2075</v>
      </c>
      <c r="G168" s="1006" t="s">
        <v>2075</v>
      </c>
      <c r="H168" s="1006" t="s">
        <v>2075</v>
      </c>
      <c r="I168" s="1007" t="s">
        <v>2075</v>
      </c>
    </row>
    <row r="169" spans="2:9">
      <c r="B169" s="1350"/>
      <c r="C169" s="1351"/>
      <c r="D169" s="1352"/>
      <c r="E169" s="887" t="s">
        <v>1806</v>
      </c>
      <c r="F169" s="888" t="s">
        <v>2075</v>
      </c>
      <c r="G169" s="888" t="s">
        <v>2075</v>
      </c>
      <c r="H169" s="888" t="s">
        <v>2075</v>
      </c>
      <c r="I169" s="889" t="s">
        <v>2075</v>
      </c>
    </row>
    <row r="170" spans="2:9">
      <c r="B170" s="1350"/>
      <c r="C170" s="1351"/>
      <c r="D170" s="1352"/>
      <c r="E170" s="1005" t="s">
        <v>1807</v>
      </c>
      <c r="F170" s="1006" t="s">
        <v>2075</v>
      </c>
      <c r="G170" s="1006" t="s">
        <v>2075</v>
      </c>
      <c r="H170" s="1006" t="s">
        <v>2075</v>
      </c>
      <c r="I170" s="1007" t="s">
        <v>2075</v>
      </c>
    </row>
    <row r="171" spans="2:9">
      <c r="B171" s="1350"/>
      <c r="C171" s="1351"/>
      <c r="D171" s="1352"/>
      <c r="E171" s="887" t="s">
        <v>1808</v>
      </c>
      <c r="F171" s="888" t="s">
        <v>2075</v>
      </c>
      <c r="G171" s="888" t="s">
        <v>2075</v>
      </c>
      <c r="H171" s="888" t="s">
        <v>2075</v>
      </c>
      <c r="I171" s="889" t="s">
        <v>2075</v>
      </c>
    </row>
    <row r="172" spans="2:9">
      <c r="B172" s="1350"/>
      <c r="C172" s="1351" t="s">
        <v>1811</v>
      </c>
      <c r="D172" s="1353" t="s">
        <v>1810</v>
      </c>
      <c r="E172" s="1005" t="s">
        <v>1805</v>
      </c>
      <c r="F172" s="1006" t="s">
        <v>2075</v>
      </c>
      <c r="G172" s="1006" t="s">
        <v>2075</v>
      </c>
      <c r="H172" s="1006" t="s">
        <v>2075</v>
      </c>
      <c r="I172" s="1007" t="s">
        <v>2075</v>
      </c>
    </row>
    <row r="173" spans="2:9">
      <c r="B173" s="1350"/>
      <c r="C173" s="1351"/>
      <c r="D173" s="1353"/>
      <c r="E173" s="887" t="s">
        <v>1806</v>
      </c>
      <c r="F173" s="888" t="s">
        <v>2075</v>
      </c>
      <c r="G173" s="888" t="s">
        <v>2075</v>
      </c>
      <c r="H173" s="888" t="s">
        <v>2075</v>
      </c>
      <c r="I173" s="889" t="s">
        <v>2075</v>
      </c>
    </row>
    <row r="174" spans="2:9">
      <c r="B174" s="1350"/>
      <c r="C174" s="1351"/>
      <c r="D174" s="1353"/>
      <c r="E174" s="1005" t="s">
        <v>1807</v>
      </c>
      <c r="F174" s="1006" t="s">
        <v>2075</v>
      </c>
      <c r="G174" s="1006" t="s">
        <v>2075</v>
      </c>
      <c r="H174" s="1006" t="s">
        <v>2075</v>
      </c>
      <c r="I174" s="1007" t="s">
        <v>2075</v>
      </c>
    </row>
    <row r="175" spans="2:9">
      <c r="B175" s="1350"/>
      <c r="C175" s="1351"/>
      <c r="D175" s="1353"/>
      <c r="E175" s="887" t="s">
        <v>1808</v>
      </c>
      <c r="F175" s="888" t="s">
        <v>2075</v>
      </c>
      <c r="G175" s="888" t="s">
        <v>2075</v>
      </c>
      <c r="H175" s="888" t="s">
        <v>2075</v>
      </c>
      <c r="I175" s="889" t="s">
        <v>2075</v>
      </c>
    </row>
    <row r="176" spans="2:9">
      <c r="B176" s="1347" t="s">
        <v>1546</v>
      </c>
      <c r="C176" s="1347"/>
      <c r="D176" s="1347"/>
      <c r="E176" s="1348"/>
      <c r="F176" s="890">
        <f>SUM(F160:F175)</f>
        <v>0</v>
      </c>
      <c r="G176" s="890">
        <f t="shared" ref="G176:I176" si="9">SUM(G160:G175)</f>
        <v>0</v>
      </c>
      <c r="H176" s="890">
        <f t="shared" si="9"/>
        <v>0</v>
      </c>
      <c r="I176" s="890">
        <f t="shared" si="9"/>
        <v>0</v>
      </c>
    </row>
    <row r="177" spans="2:9">
      <c r="B177" s="1349" t="s">
        <v>2665</v>
      </c>
      <c r="C177" s="1351" t="s">
        <v>1803</v>
      </c>
      <c r="D177" s="1352" t="s">
        <v>1804</v>
      </c>
      <c r="E177" s="1005" t="s">
        <v>1805</v>
      </c>
      <c r="F177" s="1006" t="s">
        <v>2075</v>
      </c>
      <c r="G177" s="1006" t="s">
        <v>2075</v>
      </c>
      <c r="H177" s="1006" t="s">
        <v>2075</v>
      </c>
      <c r="I177" s="1007" t="s">
        <v>2075</v>
      </c>
    </row>
    <row r="178" spans="2:9">
      <c r="B178" s="1350"/>
      <c r="C178" s="1351"/>
      <c r="D178" s="1352"/>
      <c r="E178" s="887" t="s">
        <v>1806</v>
      </c>
      <c r="F178" s="888" t="s">
        <v>2075</v>
      </c>
      <c r="G178" s="888" t="s">
        <v>2075</v>
      </c>
      <c r="H178" s="888" t="s">
        <v>2075</v>
      </c>
      <c r="I178" s="889" t="s">
        <v>2075</v>
      </c>
    </row>
    <row r="179" spans="2:9">
      <c r="B179" s="1350"/>
      <c r="C179" s="1351"/>
      <c r="D179" s="1352"/>
      <c r="E179" s="1005" t="s">
        <v>1807</v>
      </c>
      <c r="F179" s="1006" t="s">
        <v>2075</v>
      </c>
      <c r="G179" s="1006" t="s">
        <v>2075</v>
      </c>
      <c r="H179" s="1006" t="s">
        <v>2075</v>
      </c>
      <c r="I179" s="1007" t="s">
        <v>2075</v>
      </c>
    </row>
    <row r="180" spans="2:9">
      <c r="B180" s="1350"/>
      <c r="C180" s="1351"/>
      <c r="D180" s="1352"/>
      <c r="E180" s="887" t="s">
        <v>1808</v>
      </c>
      <c r="F180" s="888" t="s">
        <v>2075</v>
      </c>
      <c r="G180" s="888" t="s">
        <v>2075</v>
      </c>
      <c r="H180" s="888" t="s">
        <v>2075</v>
      </c>
      <c r="I180" s="889" t="s">
        <v>2075</v>
      </c>
    </row>
    <row r="181" spans="2:9">
      <c r="B181" s="1350"/>
      <c r="C181" s="1351" t="s">
        <v>1809</v>
      </c>
      <c r="D181" s="1353" t="s">
        <v>1810</v>
      </c>
      <c r="E181" s="1005" t="s">
        <v>1805</v>
      </c>
      <c r="F181" s="1006" t="s">
        <v>2075</v>
      </c>
      <c r="G181" s="1006" t="s">
        <v>2075</v>
      </c>
      <c r="H181" s="1006" t="s">
        <v>2075</v>
      </c>
      <c r="I181" s="1007" t="s">
        <v>2075</v>
      </c>
    </row>
    <row r="182" spans="2:9">
      <c r="B182" s="1350"/>
      <c r="C182" s="1351"/>
      <c r="D182" s="1353"/>
      <c r="E182" s="887" t="s">
        <v>1806</v>
      </c>
      <c r="F182" s="888" t="s">
        <v>2075</v>
      </c>
      <c r="G182" s="888" t="s">
        <v>2075</v>
      </c>
      <c r="H182" s="888" t="s">
        <v>2075</v>
      </c>
      <c r="I182" s="889" t="s">
        <v>2075</v>
      </c>
    </row>
    <row r="183" spans="2:9">
      <c r="B183" s="1350"/>
      <c r="C183" s="1351"/>
      <c r="D183" s="1353"/>
      <c r="E183" s="1005" t="s">
        <v>1807</v>
      </c>
      <c r="F183" s="1006" t="s">
        <v>2075</v>
      </c>
      <c r="G183" s="1006" t="s">
        <v>2075</v>
      </c>
      <c r="H183" s="1006" t="s">
        <v>2075</v>
      </c>
      <c r="I183" s="1007" t="s">
        <v>2075</v>
      </c>
    </row>
    <row r="184" spans="2:9">
      <c r="B184" s="1350"/>
      <c r="C184" s="1351"/>
      <c r="D184" s="1353"/>
      <c r="E184" s="887" t="s">
        <v>1808</v>
      </c>
      <c r="F184" s="888" t="s">
        <v>2075</v>
      </c>
      <c r="G184" s="888" t="s">
        <v>2075</v>
      </c>
      <c r="H184" s="888" t="s">
        <v>2075</v>
      </c>
      <c r="I184" s="889" t="s">
        <v>2075</v>
      </c>
    </row>
    <row r="185" spans="2:9">
      <c r="B185" s="1350"/>
      <c r="C185" s="1351" t="s">
        <v>1811</v>
      </c>
      <c r="D185" s="1352" t="s">
        <v>1804</v>
      </c>
      <c r="E185" s="1005" t="s">
        <v>1805</v>
      </c>
      <c r="F185" s="1006" t="s">
        <v>2075</v>
      </c>
      <c r="G185" s="1006" t="s">
        <v>2075</v>
      </c>
      <c r="H185" s="1006" t="s">
        <v>2075</v>
      </c>
      <c r="I185" s="1007" t="s">
        <v>2075</v>
      </c>
    </row>
    <row r="186" spans="2:9">
      <c r="B186" s="1350"/>
      <c r="C186" s="1351"/>
      <c r="D186" s="1352"/>
      <c r="E186" s="887" t="s">
        <v>1806</v>
      </c>
      <c r="F186" s="888" t="s">
        <v>2075</v>
      </c>
      <c r="G186" s="888" t="s">
        <v>2075</v>
      </c>
      <c r="H186" s="888" t="s">
        <v>2075</v>
      </c>
      <c r="I186" s="889" t="s">
        <v>2075</v>
      </c>
    </row>
    <row r="187" spans="2:9">
      <c r="B187" s="1350"/>
      <c r="C187" s="1351"/>
      <c r="D187" s="1352"/>
      <c r="E187" s="1005" t="s">
        <v>1807</v>
      </c>
      <c r="F187" s="1006" t="s">
        <v>2075</v>
      </c>
      <c r="G187" s="1006" t="s">
        <v>2075</v>
      </c>
      <c r="H187" s="1006" t="s">
        <v>2075</v>
      </c>
      <c r="I187" s="1007" t="s">
        <v>2075</v>
      </c>
    </row>
    <row r="188" spans="2:9">
      <c r="B188" s="1350"/>
      <c r="C188" s="1351"/>
      <c r="D188" s="1352"/>
      <c r="E188" s="887" t="s">
        <v>1808</v>
      </c>
      <c r="F188" s="888" t="s">
        <v>2075</v>
      </c>
      <c r="G188" s="888" t="s">
        <v>2075</v>
      </c>
      <c r="H188" s="888" t="s">
        <v>2075</v>
      </c>
      <c r="I188" s="889" t="s">
        <v>2075</v>
      </c>
    </row>
    <row r="189" spans="2:9">
      <c r="B189" s="1350"/>
      <c r="C189" s="1351" t="s">
        <v>1811</v>
      </c>
      <c r="D189" s="1353" t="s">
        <v>1810</v>
      </c>
      <c r="E189" s="1005" t="s">
        <v>1805</v>
      </c>
      <c r="F189" s="1006" t="s">
        <v>2075</v>
      </c>
      <c r="G189" s="1006" t="s">
        <v>2075</v>
      </c>
      <c r="H189" s="1006" t="s">
        <v>2075</v>
      </c>
      <c r="I189" s="1007" t="s">
        <v>2075</v>
      </c>
    </row>
    <row r="190" spans="2:9">
      <c r="B190" s="1350"/>
      <c r="C190" s="1351"/>
      <c r="D190" s="1353"/>
      <c r="E190" s="887" t="s">
        <v>1806</v>
      </c>
      <c r="F190" s="888" t="s">
        <v>2075</v>
      </c>
      <c r="G190" s="888" t="s">
        <v>2075</v>
      </c>
      <c r="H190" s="888" t="s">
        <v>2075</v>
      </c>
      <c r="I190" s="889" t="s">
        <v>2075</v>
      </c>
    </row>
    <row r="191" spans="2:9">
      <c r="B191" s="1350"/>
      <c r="C191" s="1351"/>
      <c r="D191" s="1353"/>
      <c r="E191" s="1005" t="s">
        <v>1807</v>
      </c>
      <c r="F191" s="1006" t="s">
        <v>2075</v>
      </c>
      <c r="G191" s="1006" t="s">
        <v>2075</v>
      </c>
      <c r="H191" s="1006" t="s">
        <v>2075</v>
      </c>
      <c r="I191" s="1007" t="s">
        <v>2075</v>
      </c>
    </row>
    <row r="192" spans="2:9">
      <c r="B192" s="1350"/>
      <c r="C192" s="1351"/>
      <c r="D192" s="1353"/>
      <c r="E192" s="887" t="s">
        <v>1808</v>
      </c>
      <c r="F192" s="888" t="s">
        <v>2075</v>
      </c>
      <c r="G192" s="888" t="s">
        <v>2075</v>
      </c>
      <c r="H192" s="888" t="s">
        <v>2075</v>
      </c>
      <c r="I192" s="889" t="s">
        <v>2075</v>
      </c>
    </row>
    <row r="193" spans="2:9">
      <c r="B193" s="1347" t="s">
        <v>1546</v>
      </c>
      <c r="C193" s="1347"/>
      <c r="D193" s="1347"/>
      <c r="E193" s="1348"/>
      <c r="F193" s="890">
        <f>SUM(F177:F192)</f>
        <v>0</v>
      </c>
      <c r="G193" s="890">
        <f t="shared" ref="G193:I193" si="10">SUM(G177:G192)</f>
        <v>0</v>
      </c>
      <c r="H193" s="890">
        <f t="shared" si="10"/>
        <v>0</v>
      </c>
      <c r="I193" s="890">
        <f t="shared" si="10"/>
        <v>0</v>
      </c>
    </row>
    <row r="194" spans="2:9">
      <c r="B194" s="1349" t="s">
        <v>2666</v>
      </c>
      <c r="C194" s="1351" t="s">
        <v>1803</v>
      </c>
      <c r="D194" s="1352" t="s">
        <v>1804</v>
      </c>
      <c r="E194" s="1005" t="s">
        <v>1805</v>
      </c>
      <c r="F194" s="1006" t="s">
        <v>2075</v>
      </c>
      <c r="G194" s="1006" t="s">
        <v>2075</v>
      </c>
      <c r="H194" s="1006" t="s">
        <v>2075</v>
      </c>
      <c r="I194" s="1007" t="s">
        <v>2075</v>
      </c>
    </row>
    <row r="195" spans="2:9">
      <c r="B195" s="1350"/>
      <c r="C195" s="1351"/>
      <c r="D195" s="1352"/>
      <c r="E195" s="887" t="s">
        <v>1806</v>
      </c>
      <c r="F195" s="888" t="s">
        <v>2075</v>
      </c>
      <c r="G195" s="888" t="s">
        <v>2075</v>
      </c>
      <c r="H195" s="888" t="s">
        <v>2075</v>
      </c>
      <c r="I195" s="889" t="s">
        <v>2075</v>
      </c>
    </row>
    <row r="196" spans="2:9">
      <c r="B196" s="1350"/>
      <c r="C196" s="1351"/>
      <c r="D196" s="1352"/>
      <c r="E196" s="1005" t="s">
        <v>1807</v>
      </c>
      <c r="F196" s="1006" t="s">
        <v>2075</v>
      </c>
      <c r="G196" s="1006" t="s">
        <v>2075</v>
      </c>
      <c r="H196" s="1006" t="s">
        <v>2075</v>
      </c>
      <c r="I196" s="1007" t="s">
        <v>2075</v>
      </c>
    </row>
    <row r="197" spans="2:9">
      <c r="B197" s="1350"/>
      <c r="C197" s="1351"/>
      <c r="D197" s="1352"/>
      <c r="E197" s="887" t="s">
        <v>1808</v>
      </c>
      <c r="F197" s="888" t="s">
        <v>2075</v>
      </c>
      <c r="G197" s="888" t="s">
        <v>2075</v>
      </c>
      <c r="H197" s="888" t="s">
        <v>2075</v>
      </c>
      <c r="I197" s="889" t="s">
        <v>2075</v>
      </c>
    </row>
    <row r="198" spans="2:9">
      <c r="B198" s="1350"/>
      <c r="C198" s="1351" t="s">
        <v>1809</v>
      </c>
      <c r="D198" s="1353" t="s">
        <v>1810</v>
      </c>
      <c r="E198" s="1005" t="s">
        <v>1805</v>
      </c>
      <c r="F198" s="1006" t="s">
        <v>2075</v>
      </c>
      <c r="G198" s="1006" t="s">
        <v>2075</v>
      </c>
      <c r="H198" s="1006" t="s">
        <v>2075</v>
      </c>
      <c r="I198" s="1007" t="s">
        <v>2075</v>
      </c>
    </row>
    <row r="199" spans="2:9">
      <c r="B199" s="1350"/>
      <c r="C199" s="1351"/>
      <c r="D199" s="1353"/>
      <c r="E199" s="887" t="s">
        <v>1806</v>
      </c>
      <c r="F199" s="888" t="s">
        <v>2075</v>
      </c>
      <c r="G199" s="888" t="s">
        <v>2075</v>
      </c>
      <c r="H199" s="888" t="s">
        <v>2075</v>
      </c>
      <c r="I199" s="889" t="s">
        <v>2075</v>
      </c>
    </row>
    <row r="200" spans="2:9">
      <c r="B200" s="1350"/>
      <c r="C200" s="1351"/>
      <c r="D200" s="1353"/>
      <c r="E200" s="1005" t="s">
        <v>1807</v>
      </c>
      <c r="F200" s="1006" t="s">
        <v>2075</v>
      </c>
      <c r="G200" s="1006" t="s">
        <v>2075</v>
      </c>
      <c r="H200" s="1006" t="s">
        <v>2075</v>
      </c>
      <c r="I200" s="1007" t="s">
        <v>2075</v>
      </c>
    </row>
    <row r="201" spans="2:9">
      <c r="B201" s="1350"/>
      <c r="C201" s="1351"/>
      <c r="D201" s="1353"/>
      <c r="E201" s="887" t="s">
        <v>1808</v>
      </c>
      <c r="F201" s="888" t="s">
        <v>2075</v>
      </c>
      <c r="G201" s="888" t="s">
        <v>2075</v>
      </c>
      <c r="H201" s="888" t="s">
        <v>2075</v>
      </c>
      <c r="I201" s="889" t="s">
        <v>2075</v>
      </c>
    </row>
    <row r="202" spans="2:9">
      <c r="B202" s="1350"/>
      <c r="C202" s="1351" t="s">
        <v>1811</v>
      </c>
      <c r="D202" s="1352" t="s">
        <v>1804</v>
      </c>
      <c r="E202" s="1005" t="s">
        <v>1805</v>
      </c>
      <c r="F202" s="1006" t="s">
        <v>2075</v>
      </c>
      <c r="G202" s="1006" t="s">
        <v>2075</v>
      </c>
      <c r="H202" s="1006" t="s">
        <v>2075</v>
      </c>
      <c r="I202" s="1007" t="s">
        <v>2075</v>
      </c>
    </row>
    <row r="203" spans="2:9">
      <c r="B203" s="1350"/>
      <c r="C203" s="1351"/>
      <c r="D203" s="1352"/>
      <c r="E203" s="887" t="s">
        <v>1806</v>
      </c>
      <c r="F203" s="888" t="s">
        <v>2075</v>
      </c>
      <c r="G203" s="888" t="s">
        <v>2075</v>
      </c>
      <c r="H203" s="888" t="s">
        <v>2075</v>
      </c>
      <c r="I203" s="889" t="s">
        <v>2075</v>
      </c>
    </row>
    <row r="204" spans="2:9">
      <c r="B204" s="1350"/>
      <c r="C204" s="1351"/>
      <c r="D204" s="1352"/>
      <c r="E204" s="1005" t="s">
        <v>1807</v>
      </c>
      <c r="F204" s="1006" t="s">
        <v>2075</v>
      </c>
      <c r="G204" s="1006" t="s">
        <v>2075</v>
      </c>
      <c r="H204" s="1006" t="s">
        <v>2075</v>
      </c>
      <c r="I204" s="1007" t="s">
        <v>2075</v>
      </c>
    </row>
    <row r="205" spans="2:9">
      <c r="B205" s="1350"/>
      <c r="C205" s="1351"/>
      <c r="D205" s="1352"/>
      <c r="E205" s="887" t="s">
        <v>1808</v>
      </c>
      <c r="F205" s="888" t="s">
        <v>2075</v>
      </c>
      <c r="G205" s="888" t="s">
        <v>2075</v>
      </c>
      <c r="H205" s="888" t="s">
        <v>2075</v>
      </c>
      <c r="I205" s="889" t="s">
        <v>2075</v>
      </c>
    </row>
    <row r="206" spans="2:9">
      <c r="B206" s="1350"/>
      <c r="C206" s="1351" t="s">
        <v>1811</v>
      </c>
      <c r="D206" s="1353" t="s">
        <v>1810</v>
      </c>
      <c r="E206" s="1005" t="s">
        <v>1805</v>
      </c>
      <c r="F206" s="1006" t="s">
        <v>2075</v>
      </c>
      <c r="G206" s="1006" t="s">
        <v>2075</v>
      </c>
      <c r="H206" s="1006" t="s">
        <v>2075</v>
      </c>
      <c r="I206" s="1007" t="s">
        <v>2075</v>
      </c>
    </row>
    <row r="207" spans="2:9">
      <c r="B207" s="1350"/>
      <c r="C207" s="1351"/>
      <c r="D207" s="1353"/>
      <c r="E207" s="887" t="s">
        <v>1806</v>
      </c>
      <c r="F207" s="888" t="s">
        <v>2075</v>
      </c>
      <c r="G207" s="888" t="s">
        <v>2075</v>
      </c>
      <c r="H207" s="888" t="s">
        <v>2075</v>
      </c>
      <c r="I207" s="889" t="s">
        <v>2075</v>
      </c>
    </row>
    <row r="208" spans="2:9">
      <c r="B208" s="1350"/>
      <c r="C208" s="1351"/>
      <c r="D208" s="1353"/>
      <c r="E208" s="1005" t="s">
        <v>1807</v>
      </c>
      <c r="F208" s="1006" t="s">
        <v>2075</v>
      </c>
      <c r="G208" s="1006" t="s">
        <v>2075</v>
      </c>
      <c r="H208" s="1006" t="s">
        <v>2075</v>
      </c>
      <c r="I208" s="1007" t="s">
        <v>2075</v>
      </c>
    </row>
    <row r="209" spans="2:9">
      <c r="B209" s="1350"/>
      <c r="C209" s="1351"/>
      <c r="D209" s="1353"/>
      <c r="E209" s="887" t="s">
        <v>1808</v>
      </c>
      <c r="F209" s="888" t="s">
        <v>2075</v>
      </c>
      <c r="G209" s="888" t="s">
        <v>2075</v>
      </c>
      <c r="H209" s="888" t="s">
        <v>2075</v>
      </c>
      <c r="I209" s="889" t="s">
        <v>2075</v>
      </c>
    </row>
    <row r="210" spans="2:9">
      <c r="B210" s="1347" t="s">
        <v>1546</v>
      </c>
      <c r="C210" s="1347"/>
      <c r="D210" s="1347"/>
      <c r="E210" s="1348"/>
      <c r="F210" s="890">
        <f>SUM(F194:F209)</f>
        <v>0</v>
      </c>
      <c r="G210" s="890">
        <f t="shared" ref="G210:I210" si="11">SUM(G194:G209)</f>
        <v>0</v>
      </c>
      <c r="H210" s="890">
        <f t="shared" si="11"/>
        <v>0</v>
      </c>
      <c r="I210" s="890">
        <f t="shared" si="11"/>
        <v>0</v>
      </c>
    </row>
    <row r="211" spans="2:9">
      <c r="B211" s="1349" t="s">
        <v>2667</v>
      </c>
      <c r="C211" s="1351" t="s">
        <v>1803</v>
      </c>
      <c r="D211" s="1352" t="s">
        <v>1804</v>
      </c>
      <c r="E211" s="1005" t="s">
        <v>1805</v>
      </c>
      <c r="F211" s="1006" t="s">
        <v>2075</v>
      </c>
      <c r="G211" s="1006" t="s">
        <v>2075</v>
      </c>
      <c r="H211" s="1006" t="s">
        <v>2075</v>
      </c>
      <c r="I211" s="1007" t="s">
        <v>2075</v>
      </c>
    </row>
    <row r="212" spans="2:9">
      <c r="B212" s="1350"/>
      <c r="C212" s="1351"/>
      <c r="D212" s="1352"/>
      <c r="E212" s="887" t="s">
        <v>1806</v>
      </c>
      <c r="F212" s="888" t="s">
        <v>2075</v>
      </c>
      <c r="G212" s="888" t="s">
        <v>2075</v>
      </c>
      <c r="H212" s="888" t="s">
        <v>2075</v>
      </c>
      <c r="I212" s="889" t="s">
        <v>2075</v>
      </c>
    </row>
    <row r="213" spans="2:9">
      <c r="B213" s="1350"/>
      <c r="C213" s="1351"/>
      <c r="D213" s="1352"/>
      <c r="E213" s="1005" t="s">
        <v>1807</v>
      </c>
      <c r="F213" s="1006" t="s">
        <v>2075</v>
      </c>
      <c r="G213" s="1006" t="s">
        <v>2075</v>
      </c>
      <c r="H213" s="1006" t="s">
        <v>2075</v>
      </c>
      <c r="I213" s="1007" t="s">
        <v>2075</v>
      </c>
    </row>
    <row r="214" spans="2:9">
      <c r="B214" s="1350"/>
      <c r="C214" s="1351"/>
      <c r="D214" s="1352"/>
      <c r="E214" s="887" t="s">
        <v>1808</v>
      </c>
      <c r="F214" s="888" t="s">
        <v>2075</v>
      </c>
      <c r="G214" s="888" t="s">
        <v>2075</v>
      </c>
      <c r="H214" s="888" t="s">
        <v>2075</v>
      </c>
      <c r="I214" s="889" t="s">
        <v>2075</v>
      </c>
    </row>
    <row r="215" spans="2:9">
      <c r="B215" s="1350"/>
      <c r="C215" s="1351" t="s">
        <v>1809</v>
      </c>
      <c r="D215" s="1353" t="s">
        <v>1810</v>
      </c>
      <c r="E215" s="1005" t="s">
        <v>1805</v>
      </c>
      <c r="F215" s="1006" t="s">
        <v>2075</v>
      </c>
      <c r="G215" s="1006" t="s">
        <v>2075</v>
      </c>
      <c r="H215" s="1006" t="s">
        <v>2075</v>
      </c>
      <c r="I215" s="1007" t="s">
        <v>2075</v>
      </c>
    </row>
    <row r="216" spans="2:9">
      <c r="B216" s="1350"/>
      <c r="C216" s="1351"/>
      <c r="D216" s="1353"/>
      <c r="E216" s="887" t="s">
        <v>1806</v>
      </c>
      <c r="F216" s="888" t="s">
        <v>2075</v>
      </c>
      <c r="G216" s="888" t="s">
        <v>2075</v>
      </c>
      <c r="H216" s="888" t="s">
        <v>2075</v>
      </c>
      <c r="I216" s="889" t="s">
        <v>2075</v>
      </c>
    </row>
    <row r="217" spans="2:9">
      <c r="B217" s="1350"/>
      <c r="C217" s="1351"/>
      <c r="D217" s="1353"/>
      <c r="E217" s="1005" t="s">
        <v>1807</v>
      </c>
      <c r="F217" s="1006" t="s">
        <v>2075</v>
      </c>
      <c r="G217" s="1006" t="s">
        <v>2075</v>
      </c>
      <c r="H217" s="1006" t="s">
        <v>2075</v>
      </c>
      <c r="I217" s="1007" t="s">
        <v>2075</v>
      </c>
    </row>
    <row r="218" spans="2:9">
      <c r="B218" s="1350"/>
      <c r="C218" s="1351"/>
      <c r="D218" s="1353"/>
      <c r="E218" s="887" t="s">
        <v>1808</v>
      </c>
      <c r="F218" s="888" t="s">
        <v>2075</v>
      </c>
      <c r="G218" s="888" t="s">
        <v>2075</v>
      </c>
      <c r="H218" s="888" t="s">
        <v>2075</v>
      </c>
      <c r="I218" s="889" t="s">
        <v>2075</v>
      </c>
    </row>
    <row r="219" spans="2:9">
      <c r="B219" s="1350"/>
      <c r="C219" s="1351" t="s">
        <v>1811</v>
      </c>
      <c r="D219" s="1352" t="s">
        <v>1804</v>
      </c>
      <c r="E219" s="1005" t="s">
        <v>1805</v>
      </c>
      <c r="F219" s="1006" t="s">
        <v>2075</v>
      </c>
      <c r="G219" s="1006" t="s">
        <v>2075</v>
      </c>
      <c r="H219" s="1006" t="s">
        <v>2075</v>
      </c>
      <c r="I219" s="1007" t="s">
        <v>2075</v>
      </c>
    </row>
    <row r="220" spans="2:9">
      <c r="B220" s="1350"/>
      <c r="C220" s="1351"/>
      <c r="D220" s="1352"/>
      <c r="E220" s="887" t="s">
        <v>1806</v>
      </c>
      <c r="F220" s="888" t="s">
        <v>2075</v>
      </c>
      <c r="G220" s="888" t="s">
        <v>2075</v>
      </c>
      <c r="H220" s="888" t="s">
        <v>2075</v>
      </c>
      <c r="I220" s="889" t="s">
        <v>2075</v>
      </c>
    </row>
    <row r="221" spans="2:9">
      <c r="B221" s="1350"/>
      <c r="C221" s="1351"/>
      <c r="D221" s="1352"/>
      <c r="E221" s="1005" t="s">
        <v>1807</v>
      </c>
      <c r="F221" s="1006" t="s">
        <v>2075</v>
      </c>
      <c r="G221" s="1006" t="s">
        <v>2075</v>
      </c>
      <c r="H221" s="1006" t="s">
        <v>2075</v>
      </c>
      <c r="I221" s="1007" t="s">
        <v>2075</v>
      </c>
    </row>
    <row r="222" spans="2:9">
      <c r="B222" s="1350"/>
      <c r="C222" s="1351"/>
      <c r="D222" s="1352"/>
      <c r="E222" s="887" t="s">
        <v>1808</v>
      </c>
      <c r="F222" s="888" t="s">
        <v>2075</v>
      </c>
      <c r="G222" s="888" t="s">
        <v>2075</v>
      </c>
      <c r="H222" s="888" t="s">
        <v>2075</v>
      </c>
      <c r="I222" s="889" t="s">
        <v>2075</v>
      </c>
    </row>
    <row r="223" spans="2:9">
      <c r="B223" s="1350"/>
      <c r="C223" s="1351" t="s">
        <v>1811</v>
      </c>
      <c r="D223" s="1353" t="s">
        <v>1810</v>
      </c>
      <c r="E223" s="1005" t="s">
        <v>1805</v>
      </c>
      <c r="F223" s="1006" t="s">
        <v>2075</v>
      </c>
      <c r="G223" s="1006" t="s">
        <v>2075</v>
      </c>
      <c r="H223" s="1006" t="s">
        <v>2075</v>
      </c>
      <c r="I223" s="1007" t="s">
        <v>2075</v>
      </c>
    </row>
    <row r="224" spans="2:9">
      <c r="B224" s="1350"/>
      <c r="C224" s="1351"/>
      <c r="D224" s="1353"/>
      <c r="E224" s="887" t="s">
        <v>1806</v>
      </c>
      <c r="F224" s="888" t="s">
        <v>2075</v>
      </c>
      <c r="G224" s="888" t="s">
        <v>2075</v>
      </c>
      <c r="H224" s="888" t="s">
        <v>2075</v>
      </c>
      <c r="I224" s="889" t="s">
        <v>2075</v>
      </c>
    </row>
    <row r="225" spans="2:9">
      <c r="B225" s="1350"/>
      <c r="C225" s="1351"/>
      <c r="D225" s="1353"/>
      <c r="E225" s="1005" t="s">
        <v>1807</v>
      </c>
      <c r="F225" s="1006" t="s">
        <v>2075</v>
      </c>
      <c r="G225" s="1006" t="s">
        <v>2075</v>
      </c>
      <c r="H225" s="1006" t="s">
        <v>2075</v>
      </c>
      <c r="I225" s="1007" t="s">
        <v>2075</v>
      </c>
    </row>
    <row r="226" spans="2:9">
      <c r="B226" s="1350"/>
      <c r="C226" s="1351"/>
      <c r="D226" s="1353"/>
      <c r="E226" s="887" t="s">
        <v>1808</v>
      </c>
      <c r="F226" s="888" t="s">
        <v>2075</v>
      </c>
      <c r="G226" s="888" t="s">
        <v>2075</v>
      </c>
      <c r="H226" s="888" t="s">
        <v>2075</v>
      </c>
      <c r="I226" s="889" t="s">
        <v>2075</v>
      </c>
    </row>
    <row r="227" spans="2:9">
      <c r="B227" s="1347" t="s">
        <v>1546</v>
      </c>
      <c r="C227" s="1347"/>
      <c r="D227" s="1347"/>
      <c r="E227" s="1348"/>
      <c r="F227" s="890">
        <f>SUM(F211:F226)</f>
        <v>0</v>
      </c>
      <c r="G227" s="890">
        <f t="shared" ref="G227:I227" si="12">SUM(G211:G226)</f>
        <v>0</v>
      </c>
      <c r="H227" s="890">
        <f t="shared" si="12"/>
        <v>0</v>
      </c>
      <c r="I227" s="890">
        <f t="shared" si="12"/>
        <v>0</v>
      </c>
    </row>
    <row r="228" spans="2:9">
      <c r="B228" s="1349" t="s">
        <v>2668</v>
      </c>
      <c r="C228" s="1351" t="s">
        <v>1803</v>
      </c>
      <c r="D228" s="1352" t="s">
        <v>1804</v>
      </c>
      <c r="E228" s="1005" t="s">
        <v>1805</v>
      </c>
      <c r="F228" s="1006" t="s">
        <v>2075</v>
      </c>
      <c r="G228" s="1006" t="s">
        <v>2075</v>
      </c>
      <c r="H228" s="1006" t="s">
        <v>2075</v>
      </c>
      <c r="I228" s="1007" t="s">
        <v>2075</v>
      </c>
    </row>
    <row r="229" spans="2:9">
      <c r="B229" s="1350"/>
      <c r="C229" s="1351"/>
      <c r="D229" s="1352"/>
      <c r="E229" s="887" t="s">
        <v>1806</v>
      </c>
      <c r="F229" s="888" t="s">
        <v>2075</v>
      </c>
      <c r="G229" s="888" t="s">
        <v>2075</v>
      </c>
      <c r="H229" s="888" t="s">
        <v>2075</v>
      </c>
      <c r="I229" s="889" t="s">
        <v>2075</v>
      </c>
    </row>
    <row r="230" spans="2:9">
      <c r="B230" s="1350"/>
      <c r="C230" s="1351"/>
      <c r="D230" s="1352"/>
      <c r="E230" s="1005" t="s">
        <v>1807</v>
      </c>
      <c r="F230" s="1006" t="s">
        <v>2075</v>
      </c>
      <c r="G230" s="1006" t="s">
        <v>2075</v>
      </c>
      <c r="H230" s="1006" t="s">
        <v>2075</v>
      </c>
      <c r="I230" s="1007" t="s">
        <v>2075</v>
      </c>
    </row>
    <row r="231" spans="2:9">
      <c r="B231" s="1350"/>
      <c r="C231" s="1351"/>
      <c r="D231" s="1352"/>
      <c r="E231" s="887" t="s">
        <v>1808</v>
      </c>
      <c r="F231" s="888" t="s">
        <v>2075</v>
      </c>
      <c r="G231" s="888" t="s">
        <v>2075</v>
      </c>
      <c r="H231" s="888" t="s">
        <v>2075</v>
      </c>
      <c r="I231" s="889" t="s">
        <v>2075</v>
      </c>
    </row>
    <row r="232" spans="2:9">
      <c r="B232" s="1350"/>
      <c r="C232" s="1351" t="s">
        <v>1809</v>
      </c>
      <c r="D232" s="1353" t="s">
        <v>1810</v>
      </c>
      <c r="E232" s="1005" t="s">
        <v>1805</v>
      </c>
      <c r="F232" s="1006" t="s">
        <v>2075</v>
      </c>
      <c r="G232" s="1006" t="s">
        <v>2075</v>
      </c>
      <c r="H232" s="1006" t="s">
        <v>2075</v>
      </c>
      <c r="I232" s="1007" t="s">
        <v>2075</v>
      </c>
    </row>
    <row r="233" spans="2:9">
      <c r="B233" s="1350"/>
      <c r="C233" s="1351"/>
      <c r="D233" s="1353"/>
      <c r="E233" s="887" t="s">
        <v>1806</v>
      </c>
      <c r="F233" s="888" t="s">
        <v>2075</v>
      </c>
      <c r="G233" s="888" t="s">
        <v>2075</v>
      </c>
      <c r="H233" s="888" t="s">
        <v>2075</v>
      </c>
      <c r="I233" s="889" t="s">
        <v>2075</v>
      </c>
    </row>
    <row r="234" spans="2:9">
      <c r="B234" s="1350"/>
      <c r="C234" s="1351"/>
      <c r="D234" s="1353"/>
      <c r="E234" s="1005" t="s">
        <v>1807</v>
      </c>
      <c r="F234" s="1006" t="s">
        <v>2075</v>
      </c>
      <c r="G234" s="1006" t="s">
        <v>2075</v>
      </c>
      <c r="H234" s="1006" t="s">
        <v>2075</v>
      </c>
      <c r="I234" s="1007" t="s">
        <v>2075</v>
      </c>
    </row>
    <row r="235" spans="2:9">
      <c r="B235" s="1350"/>
      <c r="C235" s="1351"/>
      <c r="D235" s="1353"/>
      <c r="E235" s="887" t="s">
        <v>1808</v>
      </c>
      <c r="F235" s="888" t="s">
        <v>2075</v>
      </c>
      <c r="G235" s="888" t="s">
        <v>2075</v>
      </c>
      <c r="H235" s="888" t="s">
        <v>2075</v>
      </c>
      <c r="I235" s="889" t="s">
        <v>2075</v>
      </c>
    </row>
    <row r="236" spans="2:9">
      <c r="B236" s="1350"/>
      <c r="C236" s="1351" t="s">
        <v>1811</v>
      </c>
      <c r="D236" s="1352" t="s">
        <v>1804</v>
      </c>
      <c r="E236" s="1005" t="s">
        <v>1805</v>
      </c>
      <c r="F236" s="1006" t="s">
        <v>2075</v>
      </c>
      <c r="G236" s="1006" t="s">
        <v>2075</v>
      </c>
      <c r="H236" s="1006" t="s">
        <v>2075</v>
      </c>
      <c r="I236" s="1007" t="s">
        <v>2075</v>
      </c>
    </row>
    <row r="237" spans="2:9">
      <c r="B237" s="1350"/>
      <c r="C237" s="1351"/>
      <c r="D237" s="1352"/>
      <c r="E237" s="887" t="s">
        <v>1806</v>
      </c>
      <c r="F237" s="888" t="s">
        <v>2075</v>
      </c>
      <c r="G237" s="888" t="s">
        <v>2075</v>
      </c>
      <c r="H237" s="888" t="s">
        <v>2075</v>
      </c>
      <c r="I237" s="889" t="s">
        <v>2075</v>
      </c>
    </row>
    <row r="238" spans="2:9">
      <c r="B238" s="1350"/>
      <c r="C238" s="1351"/>
      <c r="D238" s="1352"/>
      <c r="E238" s="1005" t="s">
        <v>1807</v>
      </c>
      <c r="F238" s="1006" t="s">
        <v>2075</v>
      </c>
      <c r="G238" s="1006" t="s">
        <v>2075</v>
      </c>
      <c r="H238" s="1006" t="s">
        <v>2075</v>
      </c>
      <c r="I238" s="1007" t="s">
        <v>2075</v>
      </c>
    </row>
    <row r="239" spans="2:9">
      <c r="B239" s="1350"/>
      <c r="C239" s="1351"/>
      <c r="D239" s="1352"/>
      <c r="E239" s="887" t="s">
        <v>1808</v>
      </c>
      <c r="F239" s="888" t="s">
        <v>2075</v>
      </c>
      <c r="G239" s="888" t="s">
        <v>2075</v>
      </c>
      <c r="H239" s="888" t="s">
        <v>2075</v>
      </c>
      <c r="I239" s="889" t="s">
        <v>2075</v>
      </c>
    </row>
    <row r="240" spans="2:9">
      <c r="B240" s="1350"/>
      <c r="C240" s="1351" t="s">
        <v>1811</v>
      </c>
      <c r="D240" s="1353" t="s">
        <v>1810</v>
      </c>
      <c r="E240" s="1005" t="s">
        <v>1805</v>
      </c>
      <c r="F240" s="1006" t="s">
        <v>2075</v>
      </c>
      <c r="G240" s="1006" t="s">
        <v>2075</v>
      </c>
      <c r="H240" s="1006" t="s">
        <v>2075</v>
      </c>
      <c r="I240" s="1007" t="s">
        <v>2075</v>
      </c>
    </row>
    <row r="241" spans="2:9">
      <c r="B241" s="1350"/>
      <c r="C241" s="1351"/>
      <c r="D241" s="1353"/>
      <c r="E241" s="887" t="s">
        <v>1806</v>
      </c>
      <c r="F241" s="888" t="s">
        <v>2075</v>
      </c>
      <c r="G241" s="888" t="s">
        <v>2075</v>
      </c>
      <c r="H241" s="888" t="s">
        <v>2075</v>
      </c>
      <c r="I241" s="889" t="s">
        <v>2075</v>
      </c>
    </row>
    <row r="242" spans="2:9">
      <c r="B242" s="1350"/>
      <c r="C242" s="1351"/>
      <c r="D242" s="1353"/>
      <c r="E242" s="1005" t="s">
        <v>1807</v>
      </c>
      <c r="F242" s="1006" t="s">
        <v>2075</v>
      </c>
      <c r="G242" s="1006" t="s">
        <v>2075</v>
      </c>
      <c r="H242" s="1006" t="s">
        <v>2075</v>
      </c>
      <c r="I242" s="1007" t="s">
        <v>2075</v>
      </c>
    </row>
    <row r="243" spans="2:9">
      <c r="B243" s="1350"/>
      <c r="C243" s="1351"/>
      <c r="D243" s="1353"/>
      <c r="E243" s="887" t="s">
        <v>1808</v>
      </c>
      <c r="F243" s="888" t="s">
        <v>2075</v>
      </c>
      <c r="G243" s="888" t="s">
        <v>2075</v>
      </c>
      <c r="H243" s="888" t="s">
        <v>2075</v>
      </c>
      <c r="I243" s="889" t="s">
        <v>2075</v>
      </c>
    </row>
    <row r="244" spans="2:9">
      <c r="B244" s="1347" t="s">
        <v>1546</v>
      </c>
      <c r="C244" s="1347"/>
      <c r="D244" s="1347"/>
      <c r="E244" s="1348"/>
      <c r="F244" s="890">
        <f>SUM(F228:F243)</f>
        <v>0</v>
      </c>
      <c r="G244" s="890">
        <f t="shared" ref="G244:I244" si="13">SUM(G228:G243)</f>
        <v>0</v>
      </c>
      <c r="H244" s="890">
        <f t="shared" si="13"/>
        <v>0</v>
      </c>
      <c r="I244" s="890">
        <f t="shared" si="13"/>
        <v>0</v>
      </c>
    </row>
    <row r="245" spans="2:9">
      <c r="B245" s="1349" t="s">
        <v>2669</v>
      </c>
      <c r="C245" s="1351" t="s">
        <v>1803</v>
      </c>
      <c r="D245" s="1352" t="s">
        <v>1804</v>
      </c>
      <c r="E245" s="1005" t="s">
        <v>1805</v>
      </c>
      <c r="F245" s="1006" t="s">
        <v>2075</v>
      </c>
      <c r="G245" s="1006" t="s">
        <v>2075</v>
      </c>
      <c r="H245" s="1006" t="s">
        <v>2075</v>
      </c>
      <c r="I245" s="1007" t="s">
        <v>2075</v>
      </c>
    </row>
    <row r="246" spans="2:9">
      <c r="B246" s="1350"/>
      <c r="C246" s="1351"/>
      <c r="D246" s="1352"/>
      <c r="E246" s="887" t="s">
        <v>1806</v>
      </c>
      <c r="F246" s="888" t="s">
        <v>2075</v>
      </c>
      <c r="G246" s="888" t="s">
        <v>2075</v>
      </c>
      <c r="H246" s="888" t="s">
        <v>2075</v>
      </c>
      <c r="I246" s="889" t="s">
        <v>2075</v>
      </c>
    </row>
    <row r="247" spans="2:9">
      <c r="B247" s="1350"/>
      <c r="C247" s="1351"/>
      <c r="D247" s="1352"/>
      <c r="E247" s="1005" t="s">
        <v>1807</v>
      </c>
      <c r="F247" s="1006" t="s">
        <v>2075</v>
      </c>
      <c r="G247" s="1006" t="s">
        <v>2075</v>
      </c>
      <c r="H247" s="1006" t="s">
        <v>2075</v>
      </c>
      <c r="I247" s="1007" t="s">
        <v>2075</v>
      </c>
    </row>
    <row r="248" spans="2:9">
      <c r="B248" s="1350"/>
      <c r="C248" s="1351"/>
      <c r="D248" s="1352"/>
      <c r="E248" s="887" t="s">
        <v>1808</v>
      </c>
      <c r="F248" s="888" t="s">
        <v>2075</v>
      </c>
      <c r="G248" s="888" t="s">
        <v>2075</v>
      </c>
      <c r="H248" s="888" t="s">
        <v>2075</v>
      </c>
      <c r="I248" s="889" t="s">
        <v>2075</v>
      </c>
    </row>
    <row r="249" spans="2:9">
      <c r="B249" s="1350"/>
      <c r="C249" s="1351" t="s">
        <v>1809</v>
      </c>
      <c r="D249" s="1353" t="s">
        <v>1810</v>
      </c>
      <c r="E249" s="1005" t="s">
        <v>1805</v>
      </c>
      <c r="F249" s="1006" t="s">
        <v>2075</v>
      </c>
      <c r="G249" s="1006" t="s">
        <v>2075</v>
      </c>
      <c r="H249" s="1006" t="s">
        <v>2075</v>
      </c>
      <c r="I249" s="1007" t="s">
        <v>2075</v>
      </c>
    </row>
    <row r="250" spans="2:9">
      <c r="B250" s="1350"/>
      <c r="C250" s="1351"/>
      <c r="D250" s="1353"/>
      <c r="E250" s="887" t="s">
        <v>1806</v>
      </c>
      <c r="F250" s="888" t="s">
        <v>2075</v>
      </c>
      <c r="G250" s="888" t="s">
        <v>2075</v>
      </c>
      <c r="H250" s="888" t="s">
        <v>2075</v>
      </c>
      <c r="I250" s="889" t="s">
        <v>2075</v>
      </c>
    </row>
    <row r="251" spans="2:9">
      <c r="B251" s="1350"/>
      <c r="C251" s="1351"/>
      <c r="D251" s="1353"/>
      <c r="E251" s="1005" t="s">
        <v>1807</v>
      </c>
      <c r="F251" s="1006" t="s">
        <v>2075</v>
      </c>
      <c r="G251" s="1006" t="s">
        <v>2075</v>
      </c>
      <c r="H251" s="1006" t="s">
        <v>2075</v>
      </c>
      <c r="I251" s="1007" t="s">
        <v>2075</v>
      </c>
    </row>
    <row r="252" spans="2:9">
      <c r="B252" s="1350"/>
      <c r="C252" s="1351"/>
      <c r="D252" s="1353"/>
      <c r="E252" s="887" t="s">
        <v>1808</v>
      </c>
      <c r="F252" s="888" t="s">
        <v>2075</v>
      </c>
      <c r="G252" s="888" t="s">
        <v>2075</v>
      </c>
      <c r="H252" s="888" t="s">
        <v>2075</v>
      </c>
      <c r="I252" s="889" t="s">
        <v>2075</v>
      </c>
    </row>
    <row r="253" spans="2:9">
      <c r="B253" s="1350"/>
      <c r="C253" s="1351" t="s">
        <v>1811</v>
      </c>
      <c r="D253" s="1352" t="s">
        <v>1804</v>
      </c>
      <c r="E253" s="1005" t="s">
        <v>1805</v>
      </c>
      <c r="F253" s="1006" t="s">
        <v>2075</v>
      </c>
      <c r="G253" s="1006" t="s">
        <v>2075</v>
      </c>
      <c r="H253" s="1006" t="s">
        <v>2075</v>
      </c>
      <c r="I253" s="1007" t="s">
        <v>2075</v>
      </c>
    </row>
    <row r="254" spans="2:9">
      <c r="B254" s="1350"/>
      <c r="C254" s="1351"/>
      <c r="D254" s="1352"/>
      <c r="E254" s="887" t="s">
        <v>1806</v>
      </c>
      <c r="F254" s="888" t="s">
        <v>2075</v>
      </c>
      <c r="G254" s="888" t="s">
        <v>2075</v>
      </c>
      <c r="H254" s="888" t="s">
        <v>2075</v>
      </c>
      <c r="I254" s="889" t="s">
        <v>2075</v>
      </c>
    </row>
    <row r="255" spans="2:9">
      <c r="B255" s="1350"/>
      <c r="C255" s="1351"/>
      <c r="D255" s="1352"/>
      <c r="E255" s="1005" t="s">
        <v>1807</v>
      </c>
      <c r="F255" s="1006" t="s">
        <v>2075</v>
      </c>
      <c r="G255" s="1006" t="s">
        <v>2075</v>
      </c>
      <c r="H255" s="1006" t="s">
        <v>2075</v>
      </c>
      <c r="I255" s="1007" t="s">
        <v>2075</v>
      </c>
    </row>
    <row r="256" spans="2:9">
      <c r="B256" s="1350"/>
      <c r="C256" s="1351"/>
      <c r="D256" s="1352"/>
      <c r="E256" s="887" t="s">
        <v>1808</v>
      </c>
      <c r="F256" s="888" t="s">
        <v>2075</v>
      </c>
      <c r="G256" s="888" t="s">
        <v>2075</v>
      </c>
      <c r="H256" s="888" t="s">
        <v>2075</v>
      </c>
      <c r="I256" s="889" t="s">
        <v>2075</v>
      </c>
    </row>
    <row r="257" spans="2:9">
      <c r="B257" s="1350"/>
      <c r="C257" s="1351" t="s">
        <v>1811</v>
      </c>
      <c r="D257" s="1353" t="s">
        <v>1810</v>
      </c>
      <c r="E257" s="1005" t="s">
        <v>1805</v>
      </c>
      <c r="F257" s="1006" t="s">
        <v>2075</v>
      </c>
      <c r="G257" s="1006" t="s">
        <v>2075</v>
      </c>
      <c r="H257" s="1006" t="s">
        <v>2075</v>
      </c>
      <c r="I257" s="1007" t="s">
        <v>2075</v>
      </c>
    </row>
    <row r="258" spans="2:9">
      <c r="B258" s="1350"/>
      <c r="C258" s="1351"/>
      <c r="D258" s="1353"/>
      <c r="E258" s="887" t="s">
        <v>1806</v>
      </c>
      <c r="F258" s="888" t="s">
        <v>2075</v>
      </c>
      <c r="G258" s="888" t="s">
        <v>2075</v>
      </c>
      <c r="H258" s="888" t="s">
        <v>2075</v>
      </c>
      <c r="I258" s="889" t="s">
        <v>2075</v>
      </c>
    </row>
    <row r="259" spans="2:9">
      <c r="B259" s="1350"/>
      <c r="C259" s="1351"/>
      <c r="D259" s="1353"/>
      <c r="E259" s="1005" t="s">
        <v>1807</v>
      </c>
      <c r="F259" s="1006" t="s">
        <v>2075</v>
      </c>
      <c r="G259" s="1006" t="s">
        <v>2075</v>
      </c>
      <c r="H259" s="1006" t="s">
        <v>2075</v>
      </c>
      <c r="I259" s="1007" t="s">
        <v>2075</v>
      </c>
    </row>
    <row r="260" spans="2:9">
      <c r="B260" s="1350"/>
      <c r="C260" s="1351"/>
      <c r="D260" s="1353"/>
      <c r="E260" s="887" t="s">
        <v>1808</v>
      </c>
      <c r="F260" s="888" t="s">
        <v>2075</v>
      </c>
      <c r="G260" s="888" t="s">
        <v>2075</v>
      </c>
      <c r="H260" s="888" t="s">
        <v>2075</v>
      </c>
      <c r="I260" s="889" t="s">
        <v>2075</v>
      </c>
    </row>
    <row r="261" spans="2:9">
      <c r="B261" s="1347" t="s">
        <v>1546</v>
      </c>
      <c r="C261" s="1347"/>
      <c r="D261" s="1347"/>
      <c r="E261" s="1348"/>
      <c r="F261" s="890">
        <f>SUM(F245:F260)</f>
        <v>0</v>
      </c>
      <c r="G261" s="890">
        <f t="shared" ref="G261:I261" si="14">SUM(G245:G260)</f>
        <v>0</v>
      </c>
      <c r="H261" s="890">
        <f t="shared" si="14"/>
        <v>0</v>
      </c>
      <c r="I261" s="890">
        <f t="shared" si="14"/>
        <v>0</v>
      </c>
    </row>
    <row r="262" spans="2:9">
      <c r="B262" s="1349" t="s">
        <v>2670</v>
      </c>
      <c r="C262" s="1351" t="s">
        <v>1803</v>
      </c>
      <c r="D262" s="1352" t="s">
        <v>1804</v>
      </c>
      <c r="E262" s="1005" t="s">
        <v>1805</v>
      </c>
      <c r="F262" s="1006" t="s">
        <v>2075</v>
      </c>
      <c r="G262" s="1006" t="s">
        <v>2075</v>
      </c>
      <c r="H262" s="1006" t="s">
        <v>2075</v>
      </c>
      <c r="I262" s="1007" t="s">
        <v>2075</v>
      </c>
    </row>
    <row r="263" spans="2:9">
      <c r="B263" s="1350"/>
      <c r="C263" s="1351"/>
      <c r="D263" s="1352"/>
      <c r="E263" s="887" t="s">
        <v>1806</v>
      </c>
      <c r="F263" s="888" t="s">
        <v>2075</v>
      </c>
      <c r="G263" s="888" t="s">
        <v>2075</v>
      </c>
      <c r="H263" s="888" t="s">
        <v>2075</v>
      </c>
      <c r="I263" s="889" t="s">
        <v>2075</v>
      </c>
    </row>
    <row r="264" spans="2:9">
      <c r="B264" s="1350"/>
      <c r="C264" s="1351"/>
      <c r="D264" s="1352"/>
      <c r="E264" s="1005" t="s">
        <v>1807</v>
      </c>
      <c r="F264" s="1006" t="s">
        <v>2075</v>
      </c>
      <c r="G264" s="1006" t="s">
        <v>2075</v>
      </c>
      <c r="H264" s="1006" t="s">
        <v>2075</v>
      </c>
      <c r="I264" s="1007" t="s">
        <v>2075</v>
      </c>
    </row>
    <row r="265" spans="2:9">
      <c r="B265" s="1350"/>
      <c r="C265" s="1351"/>
      <c r="D265" s="1352"/>
      <c r="E265" s="887" t="s">
        <v>1808</v>
      </c>
      <c r="F265" s="888" t="s">
        <v>2075</v>
      </c>
      <c r="G265" s="888" t="s">
        <v>2075</v>
      </c>
      <c r="H265" s="888" t="s">
        <v>2075</v>
      </c>
      <c r="I265" s="889" t="s">
        <v>2075</v>
      </c>
    </row>
    <row r="266" spans="2:9">
      <c r="B266" s="1350"/>
      <c r="C266" s="1351" t="s">
        <v>1809</v>
      </c>
      <c r="D266" s="1353" t="s">
        <v>1810</v>
      </c>
      <c r="E266" s="1005" t="s">
        <v>1805</v>
      </c>
      <c r="F266" s="1006" t="s">
        <v>2075</v>
      </c>
      <c r="G266" s="1006" t="s">
        <v>2075</v>
      </c>
      <c r="H266" s="1006" t="s">
        <v>2075</v>
      </c>
      <c r="I266" s="1007" t="s">
        <v>2075</v>
      </c>
    </row>
    <row r="267" spans="2:9">
      <c r="B267" s="1350"/>
      <c r="C267" s="1351"/>
      <c r="D267" s="1353"/>
      <c r="E267" s="887" t="s">
        <v>1806</v>
      </c>
      <c r="F267" s="888" t="s">
        <v>2075</v>
      </c>
      <c r="G267" s="888" t="s">
        <v>2075</v>
      </c>
      <c r="H267" s="888" t="s">
        <v>2075</v>
      </c>
      <c r="I267" s="889" t="s">
        <v>2075</v>
      </c>
    </row>
    <row r="268" spans="2:9">
      <c r="B268" s="1350"/>
      <c r="C268" s="1351"/>
      <c r="D268" s="1353"/>
      <c r="E268" s="1005" t="s">
        <v>1807</v>
      </c>
      <c r="F268" s="1006" t="s">
        <v>2075</v>
      </c>
      <c r="G268" s="1006" t="s">
        <v>2075</v>
      </c>
      <c r="H268" s="1006" t="s">
        <v>2075</v>
      </c>
      <c r="I268" s="1007" t="s">
        <v>2075</v>
      </c>
    </row>
    <row r="269" spans="2:9">
      <c r="B269" s="1350"/>
      <c r="C269" s="1351"/>
      <c r="D269" s="1353"/>
      <c r="E269" s="887" t="s">
        <v>1808</v>
      </c>
      <c r="F269" s="888" t="s">
        <v>2075</v>
      </c>
      <c r="G269" s="888" t="s">
        <v>2075</v>
      </c>
      <c r="H269" s="888" t="s">
        <v>2075</v>
      </c>
      <c r="I269" s="889" t="s">
        <v>2075</v>
      </c>
    </row>
    <row r="270" spans="2:9">
      <c r="B270" s="1350"/>
      <c r="C270" s="1351" t="s">
        <v>1811</v>
      </c>
      <c r="D270" s="1352" t="s">
        <v>1804</v>
      </c>
      <c r="E270" s="1005" t="s">
        <v>1805</v>
      </c>
      <c r="F270" s="1006" t="s">
        <v>2075</v>
      </c>
      <c r="G270" s="1006" t="s">
        <v>2075</v>
      </c>
      <c r="H270" s="1006" t="s">
        <v>2075</v>
      </c>
      <c r="I270" s="1007" t="s">
        <v>2075</v>
      </c>
    </row>
    <row r="271" spans="2:9">
      <c r="B271" s="1350"/>
      <c r="C271" s="1351"/>
      <c r="D271" s="1352"/>
      <c r="E271" s="887" t="s">
        <v>1806</v>
      </c>
      <c r="F271" s="888" t="s">
        <v>2075</v>
      </c>
      <c r="G271" s="888" t="s">
        <v>2075</v>
      </c>
      <c r="H271" s="888" t="s">
        <v>2075</v>
      </c>
      <c r="I271" s="889" t="s">
        <v>2075</v>
      </c>
    </row>
    <row r="272" spans="2:9">
      <c r="B272" s="1350"/>
      <c r="C272" s="1351"/>
      <c r="D272" s="1352"/>
      <c r="E272" s="1005" t="s">
        <v>1807</v>
      </c>
      <c r="F272" s="1006" t="s">
        <v>2075</v>
      </c>
      <c r="G272" s="1006" t="s">
        <v>2075</v>
      </c>
      <c r="H272" s="1006" t="s">
        <v>2075</v>
      </c>
      <c r="I272" s="1007" t="s">
        <v>2075</v>
      </c>
    </row>
    <row r="273" spans="2:9">
      <c r="B273" s="1350"/>
      <c r="C273" s="1351"/>
      <c r="D273" s="1352"/>
      <c r="E273" s="887" t="s">
        <v>1808</v>
      </c>
      <c r="F273" s="888" t="s">
        <v>2075</v>
      </c>
      <c r="G273" s="888" t="s">
        <v>2075</v>
      </c>
      <c r="H273" s="888" t="s">
        <v>2075</v>
      </c>
      <c r="I273" s="889" t="s">
        <v>2075</v>
      </c>
    </row>
    <row r="274" spans="2:9">
      <c r="B274" s="1350"/>
      <c r="C274" s="1351" t="s">
        <v>1811</v>
      </c>
      <c r="D274" s="1353" t="s">
        <v>1810</v>
      </c>
      <c r="E274" s="1005" t="s">
        <v>1805</v>
      </c>
      <c r="F274" s="1006" t="s">
        <v>2075</v>
      </c>
      <c r="G274" s="1006" t="s">
        <v>2075</v>
      </c>
      <c r="H274" s="1006" t="s">
        <v>2075</v>
      </c>
      <c r="I274" s="1007" t="s">
        <v>2075</v>
      </c>
    </row>
    <row r="275" spans="2:9">
      <c r="B275" s="1350"/>
      <c r="C275" s="1351"/>
      <c r="D275" s="1353"/>
      <c r="E275" s="887" t="s">
        <v>1806</v>
      </c>
      <c r="F275" s="888" t="s">
        <v>2075</v>
      </c>
      <c r="G275" s="888" t="s">
        <v>2075</v>
      </c>
      <c r="H275" s="888" t="s">
        <v>2075</v>
      </c>
      <c r="I275" s="889" t="s">
        <v>2075</v>
      </c>
    </row>
    <row r="276" spans="2:9">
      <c r="B276" s="1350"/>
      <c r="C276" s="1351"/>
      <c r="D276" s="1353"/>
      <c r="E276" s="1005" t="s">
        <v>1807</v>
      </c>
      <c r="F276" s="1006" t="s">
        <v>2075</v>
      </c>
      <c r="G276" s="1006" t="s">
        <v>2075</v>
      </c>
      <c r="H276" s="1006" t="s">
        <v>2075</v>
      </c>
      <c r="I276" s="1007" t="s">
        <v>2075</v>
      </c>
    </row>
    <row r="277" spans="2:9">
      <c r="B277" s="1350"/>
      <c r="C277" s="1351"/>
      <c r="D277" s="1353"/>
      <c r="E277" s="887" t="s">
        <v>1808</v>
      </c>
      <c r="F277" s="888" t="s">
        <v>2075</v>
      </c>
      <c r="G277" s="888" t="s">
        <v>2075</v>
      </c>
      <c r="H277" s="888" t="s">
        <v>2075</v>
      </c>
      <c r="I277" s="889" t="s">
        <v>2075</v>
      </c>
    </row>
    <row r="278" spans="2:9">
      <c r="B278" s="1347" t="s">
        <v>1546</v>
      </c>
      <c r="C278" s="1347"/>
      <c r="D278" s="1347"/>
      <c r="E278" s="1348"/>
      <c r="F278" s="890">
        <f>SUM(F262:F277)</f>
        <v>0</v>
      </c>
      <c r="G278" s="890">
        <f t="shared" ref="G278:I278" si="15">SUM(G262:G277)</f>
        <v>0</v>
      </c>
      <c r="H278" s="890">
        <f t="shared" si="15"/>
        <v>0</v>
      </c>
      <c r="I278" s="890">
        <f t="shared" si="15"/>
        <v>0</v>
      </c>
    </row>
    <row r="279" spans="2:9">
      <c r="B279" s="1349" t="s">
        <v>688</v>
      </c>
      <c r="C279" s="1351" t="s">
        <v>1803</v>
      </c>
      <c r="D279" s="1352" t="s">
        <v>1804</v>
      </c>
      <c r="E279" s="1005" t="s">
        <v>1805</v>
      </c>
      <c r="F279" s="1006" t="s">
        <v>2075</v>
      </c>
      <c r="G279" s="1006" t="s">
        <v>2075</v>
      </c>
      <c r="H279" s="1006" t="s">
        <v>2075</v>
      </c>
      <c r="I279" s="1007" t="s">
        <v>2075</v>
      </c>
    </row>
    <row r="280" spans="2:9">
      <c r="B280" s="1350"/>
      <c r="C280" s="1351"/>
      <c r="D280" s="1352"/>
      <c r="E280" s="887" t="s">
        <v>1806</v>
      </c>
      <c r="F280" s="888" t="s">
        <v>2075</v>
      </c>
      <c r="G280" s="888" t="s">
        <v>2075</v>
      </c>
      <c r="H280" s="888" t="s">
        <v>2075</v>
      </c>
      <c r="I280" s="889" t="s">
        <v>2075</v>
      </c>
    </row>
    <row r="281" spans="2:9">
      <c r="B281" s="1350"/>
      <c r="C281" s="1351"/>
      <c r="D281" s="1352"/>
      <c r="E281" s="1005" t="s">
        <v>1807</v>
      </c>
      <c r="F281" s="1006" t="s">
        <v>2075</v>
      </c>
      <c r="G281" s="1006" t="s">
        <v>2075</v>
      </c>
      <c r="H281" s="1006" t="s">
        <v>2075</v>
      </c>
      <c r="I281" s="1007" t="s">
        <v>2075</v>
      </c>
    </row>
    <row r="282" spans="2:9">
      <c r="B282" s="1350"/>
      <c r="C282" s="1351"/>
      <c r="D282" s="1352"/>
      <c r="E282" s="887" t="s">
        <v>1808</v>
      </c>
      <c r="F282" s="888" t="s">
        <v>2075</v>
      </c>
      <c r="G282" s="888" t="s">
        <v>2075</v>
      </c>
      <c r="H282" s="888" t="s">
        <v>2075</v>
      </c>
      <c r="I282" s="889" t="s">
        <v>2075</v>
      </c>
    </row>
    <row r="283" spans="2:9">
      <c r="B283" s="1350"/>
      <c r="C283" s="1351" t="s">
        <v>1809</v>
      </c>
      <c r="D283" s="1353" t="s">
        <v>1810</v>
      </c>
      <c r="E283" s="1005" t="s">
        <v>1805</v>
      </c>
      <c r="F283" s="1006" t="s">
        <v>2075</v>
      </c>
      <c r="G283" s="1006" t="s">
        <v>2075</v>
      </c>
      <c r="H283" s="1006" t="s">
        <v>2075</v>
      </c>
      <c r="I283" s="1007" t="s">
        <v>2075</v>
      </c>
    </row>
    <row r="284" spans="2:9">
      <c r="B284" s="1350"/>
      <c r="C284" s="1351"/>
      <c r="D284" s="1353"/>
      <c r="E284" s="887" t="s">
        <v>1806</v>
      </c>
      <c r="F284" s="888" t="s">
        <v>2075</v>
      </c>
      <c r="G284" s="888" t="s">
        <v>2075</v>
      </c>
      <c r="H284" s="888" t="s">
        <v>2075</v>
      </c>
      <c r="I284" s="889" t="s">
        <v>2075</v>
      </c>
    </row>
    <row r="285" spans="2:9">
      <c r="B285" s="1350"/>
      <c r="C285" s="1351"/>
      <c r="D285" s="1353"/>
      <c r="E285" s="1005" t="s">
        <v>1807</v>
      </c>
      <c r="F285" s="1006" t="s">
        <v>2075</v>
      </c>
      <c r="G285" s="1006" t="s">
        <v>2075</v>
      </c>
      <c r="H285" s="1006" t="s">
        <v>2075</v>
      </c>
      <c r="I285" s="1007" t="s">
        <v>2075</v>
      </c>
    </row>
    <row r="286" spans="2:9">
      <c r="B286" s="1350"/>
      <c r="C286" s="1351"/>
      <c r="D286" s="1353"/>
      <c r="E286" s="887" t="s">
        <v>1808</v>
      </c>
      <c r="F286" s="888" t="s">
        <v>2075</v>
      </c>
      <c r="G286" s="888" t="s">
        <v>2075</v>
      </c>
      <c r="H286" s="888" t="s">
        <v>2075</v>
      </c>
      <c r="I286" s="889" t="s">
        <v>2075</v>
      </c>
    </row>
    <row r="287" spans="2:9">
      <c r="B287" s="1350"/>
      <c r="C287" s="1351" t="s">
        <v>1811</v>
      </c>
      <c r="D287" s="1352" t="s">
        <v>1804</v>
      </c>
      <c r="E287" s="1005" t="s">
        <v>1805</v>
      </c>
      <c r="F287" s="1006" t="s">
        <v>2075</v>
      </c>
      <c r="G287" s="1006" t="s">
        <v>2075</v>
      </c>
      <c r="H287" s="1006" t="s">
        <v>2075</v>
      </c>
      <c r="I287" s="1007" t="s">
        <v>2075</v>
      </c>
    </row>
    <row r="288" spans="2:9">
      <c r="B288" s="1350"/>
      <c r="C288" s="1351"/>
      <c r="D288" s="1352"/>
      <c r="E288" s="887" t="s">
        <v>1806</v>
      </c>
      <c r="F288" s="888" t="s">
        <v>2075</v>
      </c>
      <c r="G288" s="888" t="s">
        <v>2075</v>
      </c>
      <c r="H288" s="888" t="s">
        <v>2075</v>
      </c>
      <c r="I288" s="889" t="s">
        <v>2075</v>
      </c>
    </row>
    <row r="289" spans="2:9">
      <c r="B289" s="1350"/>
      <c r="C289" s="1351"/>
      <c r="D289" s="1352"/>
      <c r="E289" s="1005" t="s">
        <v>1807</v>
      </c>
      <c r="F289" s="1006" t="s">
        <v>2075</v>
      </c>
      <c r="G289" s="1006" t="s">
        <v>2075</v>
      </c>
      <c r="H289" s="1006" t="s">
        <v>2075</v>
      </c>
      <c r="I289" s="1007" t="s">
        <v>2075</v>
      </c>
    </row>
    <row r="290" spans="2:9">
      <c r="B290" s="1350"/>
      <c r="C290" s="1351"/>
      <c r="D290" s="1352"/>
      <c r="E290" s="887" t="s">
        <v>1808</v>
      </c>
      <c r="F290" s="888" t="s">
        <v>2075</v>
      </c>
      <c r="G290" s="888" t="s">
        <v>2075</v>
      </c>
      <c r="H290" s="888" t="s">
        <v>2075</v>
      </c>
      <c r="I290" s="889" t="s">
        <v>2075</v>
      </c>
    </row>
    <row r="291" spans="2:9">
      <c r="B291" s="1350"/>
      <c r="C291" s="1351" t="s">
        <v>1811</v>
      </c>
      <c r="D291" s="1353" t="s">
        <v>1810</v>
      </c>
      <c r="E291" s="1005" t="s">
        <v>1805</v>
      </c>
      <c r="F291" s="1006" t="s">
        <v>2075</v>
      </c>
      <c r="G291" s="1006" t="s">
        <v>2075</v>
      </c>
      <c r="H291" s="1006" t="s">
        <v>2075</v>
      </c>
      <c r="I291" s="1007" t="s">
        <v>2075</v>
      </c>
    </row>
    <row r="292" spans="2:9">
      <c r="B292" s="1350"/>
      <c r="C292" s="1351"/>
      <c r="D292" s="1353"/>
      <c r="E292" s="887" t="s">
        <v>1806</v>
      </c>
      <c r="F292" s="888" t="s">
        <v>2075</v>
      </c>
      <c r="G292" s="888" t="s">
        <v>2075</v>
      </c>
      <c r="H292" s="888" t="s">
        <v>2075</v>
      </c>
      <c r="I292" s="889" t="s">
        <v>2075</v>
      </c>
    </row>
    <row r="293" spans="2:9">
      <c r="B293" s="1350"/>
      <c r="C293" s="1351"/>
      <c r="D293" s="1353"/>
      <c r="E293" s="1005" t="s">
        <v>1807</v>
      </c>
      <c r="F293" s="1006" t="s">
        <v>2075</v>
      </c>
      <c r="G293" s="1006" t="s">
        <v>2075</v>
      </c>
      <c r="H293" s="1006" t="s">
        <v>2075</v>
      </c>
      <c r="I293" s="1007" t="s">
        <v>2075</v>
      </c>
    </row>
    <row r="294" spans="2:9">
      <c r="B294" s="1350"/>
      <c r="C294" s="1351"/>
      <c r="D294" s="1353"/>
      <c r="E294" s="887" t="s">
        <v>1808</v>
      </c>
      <c r="F294" s="888" t="s">
        <v>2075</v>
      </c>
      <c r="G294" s="888" t="s">
        <v>2075</v>
      </c>
      <c r="H294" s="888" t="s">
        <v>2075</v>
      </c>
      <c r="I294" s="889" t="s">
        <v>2075</v>
      </c>
    </row>
    <row r="295" spans="2:9">
      <c r="B295" s="1347" t="s">
        <v>1546</v>
      </c>
      <c r="C295" s="1347"/>
      <c r="D295" s="1347"/>
      <c r="E295" s="1348"/>
      <c r="F295" s="890">
        <f>SUM(F279:F294)</f>
        <v>0</v>
      </c>
      <c r="G295" s="890">
        <f t="shared" ref="G295:I295" si="16">SUM(G279:G294)</f>
        <v>0</v>
      </c>
      <c r="H295" s="890">
        <f t="shared" si="16"/>
        <v>0</v>
      </c>
      <c r="I295" s="890">
        <f t="shared" si="16"/>
        <v>0</v>
      </c>
    </row>
    <row r="296" spans="2:9">
      <c r="B296" s="1349" t="s">
        <v>690</v>
      </c>
      <c r="C296" s="1351" t="s">
        <v>1803</v>
      </c>
      <c r="D296" s="1352" t="s">
        <v>1804</v>
      </c>
      <c r="E296" s="1005" t="s">
        <v>1805</v>
      </c>
      <c r="F296" s="1006" t="s">
        <v>2075</v>
      </c>
      <c r="G296" s="1006" t="s">
        <v>2075</v>
      </c>
      <c r="H296" s="1006" t="s">
        <v>2075</v>
      </c>
      <c r="I296" s="1007" t="s">
        <v>2075</v>
      </c>
    </row>
    <row r="297" spans="2:9">
      <c r="B297" s="1350"/>
      <c r="C297" s="1351"/>
      <c r="D297" s="1352"/>
      <c r="E297" s="887" t="s">
        <v>1806</v>
      </c>
      <c r="F297" s="888" t="s">
        <v>2075</v>
      </c>
      <c r="G297" s="888" t="s">
        <v>2075</v>
      </c>
      <c r="H297" s="888" t="s">
        <v>2075</v>
      </c>
      <c r="I297" s="889" t="s">
        <v>2075</v>
      </c>
    </row>
    <row r="298" spans="2:9">
      <c r="B298" s="1350"/>
      <c r="C298" s="1351"/>
      <c r="D298" s="1352"/>
      <c r="E298" s="1005" t="s">
        <v>1807</v>
      </c>
      <c r="F298" s="1006" t="s">
        <v>2075</v>
      </c>
      <c r="G298" s="1006" t="s">
        <v>2075</v>
      </c>
      <c r="H298" s="1006" t="s">
        <v>2075</v>
      </c>
      <c r="I298" s="1007" t="s">
        <v>2075</v>
      </c>
    </row>
    <row r="299" spans="2:9">
      <c r="B299" s="1350"/>
      <c r="C299" s="1351"/>
      <c r="D299" s="1352"/>
      <c r="E299" s="887" t="s">
        <v>1808</v>
      </c>
      <c r="F299" s="888" t="s">
        <v>2075</v>
      </c>
      <c r="G299" s="888" t="s">
        <v>2075</v>
      </c>
      <c r="H299" s="888" t="s">
        <v>2075</v>
      </c>
      <c r="I299" s="889" t="s">
        <v>2075</v>
      </c>
    </row>
    <row r="300" spans="2:9">
      <c r="B300" s="1350"/>
      <c r="C300" s="1351" t="s">
        <v>1809</v>
      </c>
      <c r="D300" s="1353" t="s">
        <v>1810</v>
      </c>
      <c r="E300" s="1005" t="s">
        <v>1805</v>
      </c>
      <c r="F300" s="1006" t="s">
        <v>2075</v>
      </c>
      <c r="G300" s="1006" t="s">
        <v>2075</v>
      </c>
      <c r="H300" s="1006" t="s">
        <v>2075</v>
      </c>
      <c r="I300" s="1007" t="s">
        <v>2075</v>
      </c>
    </row>
    <row r="301" spans="2:9">
      <c r="B301" s="1350"/>
      <c r="C301" s="1351"/>
      <c r="D301" s="1353"/>
      <c r="E301" s="887" t="s">
        <v>1806</v>
      </c>
      <c r="F301" s="888" t="s">
        <v>2075</v>
      </c>
      <c r="G301" s="888" t="s">
        <v>2075</v>
      </c>
      <c r="H301" s="888" t="s">
        <v>2075</v>
      </c>
      <c r="I301" s="889" t="s">
        <v>2075</v>
      </c>
    </row>
    <row r="302" spans="2:9">
      <c r="B302" s="1350"/>
      <c r="C302" s="1351"/>
      <c r="D302" s="1353"/>
      <c r="E302" s="1005" t="s">
        <v>1807</v>
      </c>
      <c r="F302" s="1006" t="s">
        <v>2075</v>
      </c>
      <c r="G302" s="1006" t="s">
        <v>2075</v>
      </c>
      <c r="H302" s="1006" t="s">
        <v>2075</v>
      </c>
      <c r="I302" s="1007" t="s">
        <v>2075</v>
      </c>
    </row>
    <row r="303" spans="2:9">
      <c r="B303" s="1350"/>
      <c r="C303" s="1351"/>
      <c r="D303" s="1353"/>
      <c r="E303" s="887" t="s">
        <v>1808</v>
      </c>
      <c r="F303" s="888" t="s">
        <v>2075</v>
      </c>
      <c r="G303" s="888" t="s">
        <v>2075</v>
      </c>
      <c r="H303" s="888" t="s">
        <v>2075</v>
      </c>
      <c r="I303" s="889" t="s">
        <v>2075</v>
      </c>
    </row>
    <row r="304" spans="2:9">
      <c r="B304" s="1350"/>
      <c r="C304" s="1351" t="s">
        <v>1811</v>
      </c>
      <c r="D304" s="1352" t="s">
        <v>1804</v>
      </c>
      <c r="E304" s="1005" t="s">
        <v>1805</v>
      </c>
      <c r="F304" s="1006" t="s">
        <v>2075</v>
      </c>
      <c r="G304" s="1006" t="s">
        <v>2075</v>
      </c>
      <c r="H304" s="1006" t="s">
        <v>2075</v>
      </c>
      <c r="I304" s="1007" t="s">
        <v>2075</v>
      </c>
    </row>
    <row r="305" spans="2:9">
      <c r="B305" s="1350"/>
      <c r="C305" s="1351"/>
      <c r="D305" s="1352"/>
      <c r="E305" s="887" t="s">
        <v>1806</v>
      </c>
      <c r="F305" s="888" t="s">
        <v>2075</v>
      </c>
      <c r="G305" s="888" t="s">
        <v>2075</v>
      </c>
      <c r="H305" s="888" t="s">
        <v>2075</v>
      </c>
      <c r="I305" s="889" t="s">
        <v>2075</v>
      </c>
    </row>
    <row r="306" spans="2:9">
      <c r="B306" s="1350"/>
      <c r="C306" s="1351"/>
      <c r="D306" s="1352"/>
      <c r="E306" s="1005" t="s">
        <v>1807</v>
      </c>
      <c r="F306" s="1006" t="s">
        <v>2075</v>
      </c>
      <c r="G306" s="1006" t="s">
        <v>2075</v>
      </c>
      <c r="H306" s="1006" t="s">
        <v>2075</v>
      </c>
      <c r="I306" s="1007" t="s">
        <v>2075</v>
      </c>
    </row>
    <row r="307" spans="2:9">
      <c r="B307" s="1350"/>
      <c r="C307" s="1351"/>
      <c r="D307" s="1352"/>
      <c r="E307" s="887" t="s">
        <v>1808</v>
      </c>
      <c r="F307" s="888" t="s">
        <v>2075</v>
      </c>
      <c r="G307" s="888" t="s">
        <v>2075</v>
      </c>
      <c r="H307" s="888" t="s">
        <v>2075</v>
      </c>
      <c r="I307" s="889" t="s">
        <v>2075</v>
      </c>
    </row>
    <row r="308" spans="2:9">
      <c r="B308" s="1350"/>
      <c r="C308" s="1351" t="s">
        <v>1811</v>
      </c>
      <c r="D308" s="1353" t="s">
        <v>1810</v>
      </c>
      <c r="E308" s="1005" t="s">
        <v>1805</v>
      </c>
      <c r="F308" s="1006" t="s">
        <v>2075</v>
      </c>
      <c r="G308" s="1006" t="s">
        <v>2075</v>
      </c>
      <c r="H308" s="1006" t="s">
        <v>2075</v>
      </c>
      <c r="I308" s="1007" t="s">
        <v>2075</v>
      </c>
    </row>
    <row r="309" spans="2:9">
      <c r="B309" s="1350"/>
      <c r="C309" s="1351"/>
      <c r="D309" s="1353"/>
      <c r="E309" s="887" t="s">
        <v>1806</v>
      </c>
      <c r="F309" s="888" t="s">
        <v>2075</v>
      </c>
      <c r="G309" s="888" t="s">
        <v>2075</v>
      </c>
      <c r="H309" s="888" t="s">
        <v>2075</v>
      </c>
      <c r="I309" s="889" t="s">
        <v>2075</v>
      </c>
    </row>
    <row r="310" spans="2:9">
      <c r="B310" s="1350"/>
      <c r="C310" s="1351"/>
      <c r="D310" s="1353"/>
      <c r="E310" s="1005" t="s">
        <v>1807</v>
      </c>
      <c r="F310" s="1006" t="s">
        <v>2075</v>
      </c>
      <c r="G310" s="1006" t="s">
        <v>2075</v>
      </c>
      <c r="H310" s="1006" t="s">
        <v>2075</v>
      </c>
      <c r="I310" s="1007" t="s">
        <v>2075</v>
      </c>
    </row>
    <row r="311" spans="2:9">
      <c r="B311" s="1350"/>
      <c r="C311" s="1351"/>
      <c r="D311" s="1353"/>
      <c r="E311" s="887" t="s">
        <v>1808</v>
      </c>
      <c r="F311" s="888" t="s">
        <v>2075</v>
      </c>
      <c r="G311" s="888" t="s">
        <v>2075</v>
      </c>
      <c r="H311" s="888" t="s">
        <v>2075</v>
      </c>
      <c r="I311" s="889" t="s">
        <v>2075</v>
      </c>
    </row>
    <row r="312" spans="2:9">
      <c r="B312" s="1347" t="s">
        <v>1546</v>
      </c>
      <c r="C312" s="1347"/>
      <c r="D312" s="1347"/>
      <c r="E312" s="1348"/>
      <c r="F312" s="890">
        <f>SUM(F296:F311)</f>
        <v>0</v>
      </c>
      <c r="G312" s="890">
        <f t="shared" ref="G312:I312" si="17">SUM(G296:G311)</f>
        <v>0</v>
      </c>
      <c r="H312" s="890">
        <f t="shared" si="17"/>
        <v>0</v>
      </c>
      <c r="I312" s="890">
        <f t="shared" si="17"/>
        <v>0</v>
      </c>
    </row>
    <row r="313" spans="2:9">
      <c r="B313" s="1349" t="s">
        <v>2671</v>
      </c>
      <c r="C313" s="1351" t="s">
        <v>1803</v>
      </c>
      <c r="D313" s="1352" t="s">
        <v>1804</v>
      </c>
      <c r="E313" s="1005" t="s">
        <v>1805</v>
      </c>
      <c r="F313" s="1006" t="s">
        <v>2075</v>
      </c>
      <c r="G313" s="1006" t="s">
        <v>2075</v>
      </c>
      <c r="H313" s="1006" t="s">
        <v>2075</v>
      </c>
      <c r="I313" s="1007" t="s">
        <v>2075</v>
      </c>
    </row>
    <row r="314" spans="2:9">
      <c r="B314" s="1350"/>
      <c r="C314" s="1351"/>
      <c r="D314" s="1352"/>
      <c r="E314" s="887" t="s">
        <v>1806</v>
      </c>
      <c r="F314" s="888" t="s">
        <v>2075</v>
      </c>
      <c r="G314" s="888" t="s">
        <v>2075</v>
      </c>
      <c r="H314" s="888" t="s">
        <v>2075</v>
      </c>
      <c r="I314" s="889" t="s">
        <v>2075</v>
      </c>
    </row>
    <row r="315" spans="2:9">
      <c r="B315" s="1350"/>
      <c r="C315" s="1351"/>
      <c r="D315" s="1352"/>
      <c r="E315" s="1005" t="s">
        <v>1807</v>
      </c>
      <c r="F315" s="1006" t="s">
        <v>2075</v>
      </c>
      <c r="G315" s="1006" t="s">
        <v>2075</v>
      </c>
      <c r="H315" s="1006" t="s">
        <v>2075</v>
      </c>
      <c r="I315" s="1007" t="s">
        <v>2075</v>
      </c>
    </row>
    <row r="316" spans="2:9">
      <c r="B316" s="1350"/>
      <c r="C316" s="1351"/>
      <c r="D316" s="1352"/>
      <c r="E316" s="887" t="s">
        <v>1808</v>
      </c>
      <c r="F316" s="888" t="s">
        <v>2075</v>
      </c>
      <c r="G316" s="888" t="s">
        <v>2075</v>
      </c>
      <c r="H316" s="888" t="s">
        <v>2075</v>
      </c>
      <c r="I316" s="889" t="s">
        <v>2075</v>
      </c>
    </row>
    <row r="317" spans="2:9">
      <c r="B317" s="1350"/>
      <c r="C317" s="1351" t="s">
        <v>1809</v>
      </c>
      <c r="D317" s="1353" t="s">
        <v>1810</v>
      </c>
      <c r="E317" s="1005" t="s">
        <v>1805</v>
      </c>
      <c r="F317" s="1006" t="s">
        <v>2075</v>
      </c>
      <c r="G317" s="1006" t="s">
        <v>2075</v>
      </c>
      <c r="H317" s="1006" t="s">
        <v>2075</v>
      </c>
      <c r="I317" s="1007" t="s">
        <v>2075</v>
      </c>
    </row>
    <row r="318" spans="2:9">
      <c r="B318" s="1350"/>
      <c r="C318" s="1351"/>
      <c r="D318" s="1353"/>
      <c r="E318" s="887" t="s">
        <v>1806</v>
      </c>
      <c r="F318" s="888" t="s">
        <v>2075</v>
      </c>
      <c r="G318" s="888" t="s">
        <v>2075</v>
      </c>
      <c r="H318" s="888" t="s">
        <v>2075</v>
      </c>
      <c r="I318" s="889" t="s">
        <v>2075</v>
      </c>
    </row>
    <row r="319" spans="2:9">
      <c r="B319" s="1350"/>
      <c r="C319" s="1351"/>
      <c r="D319" s="1353"/>
      <c r="E319" s="1005" t="s">
        <v>1807</v>
      </c>
      <c r="F319" s="1006" t="s">
        <v>2075</v>
      </c>
      <c r="G319" s="1006" t="s">
        <v>2075</v>
      </c>
      <c r="H319" s="1006" t="s">
        <v>2075</v>
      </c>
      <c r="I319" s="1007" t="s">
        <v>2075</v>
      </c>
    </row>
    <row r="320" spans="2:9">
      <c r="B320" s="1350"/>
      <c r="C320" s="1351"/>
      <c r="D320" s="1353"/>
      <c r="E320" s="887" t="s">
        <v>1808</v>
      </c>
      <c r="F320" s="888" t="s">
        <v>2075</v>
      </c>
      <c r="G320" s="888" t="s">
        <v>2075</v>
      </c>
      <c r="H320" s="888" t="s">
        <v>2075</v>
      </c>
      <c r="I320" s="889" t="s">
        <v>2075</v>
      </c>
    </row>
    <row r="321" spans="2:10">
      <c r="B321" s="1350"/>
      <c r="C321" s="1351" t="s">
        <v>1811</v>
      </c>
      <c r="D321" s="1352" t="s">
        <v>1804</v>
      </c>
      <c r="E321" s="1005" t="s">
        <v>1805</v>
      </c>
      <c r="F321" s="1006" t="s">
        <v>2075</v>
      </c>
      <c r="G321" s="1006" t="s">
        <v>2075</v>
      </c>
      <c r="H321" s="1006" t="s">
        <v>2075</v>
      </c>
      <c r="I321" s="1007" t="s">
        <v>2075</v>
      </c>
    </row>
    <row r="322" spans="2:10">
      <c r="B322" s="1350"/>
      <c r="C322" s="1351"/>
      <c r="D322" s="1352"/>
      <c r="E322" s="887" t="s">
        <v>1806</v>
      </c>
      <c r="F322" s="888" t="s">
        <v>2075</v>
      </c>
      <c r="G322" s="888" t="s">
        <v>2075</v>
      </c>
      <c r="H322" s="888" t="s">
        <v>2075</v>
      </c>
      <c r="I322" s="889" t="s">
        <v>2075</v>
      </c>
    </row>
    <row r="323" spans="2:10">
      <c r="B323" s="1350"/>
      <c r="C323" s="1351"/>
      <c r="D323" s="1352"/>
      <c r="E323" s="1005" t="s">
        <v>1807</v>
      </c>
      <c r="F323" s="1006" t="s">
        <v>2075</v>
      </c>
      <c r="G323" s="1006" t="s">
        <v>2075</v>
      </c>
      <c r="H323" s="1006" t="s">
        <v>2075</v>
      </c>
      <c r="I323" s="1007" t="s">
        <v>2075</v>
      </c>
    </row>
    <row r="324" spans="2:10">
      <c r="B324" s="1350"/>
      <c r="C324" s="1351"/>
      <c r="D324" s="1352"/>
      <c r="E324" s="887" t="s">
        <v>1808</v>
      </c>
      <c r="F324" s="888" t="s">
        <v>2075</v>
      </c>
      <c r="G324" s="888" t="s">
        <v>2075</v>
      </c>
      <c r="H324" s="888" t="s">
        <v>2075</v>
      </c>
      <c r="I324" s="889" t="s">
        <v>2075</v>
      </c>
    </row>
    <row r="325" spans="2:10">
      <c r="B325" s="1350"/>
      <c r="C325" s="1351" t="s">
        <v>1811</v>
      </c>
      <c r="D325" s="1353" t="s">
        <v>1810</v>
      </c>
      <c r="E325" s="1005" t="s">
        <v>1805</v>
      </c>
      <c r="F325" s="1006" t="s">
        <v>2075</v>
      </c>
      <c r="G325" s="1006" t="s">
        <v>2075</v>
      </c>
      <c r="H325" s="1006" t="s">
        <v>2075</v>
      </c>
      <c r="I325" s="1007" t="s">
        <v>2075</v>
      </c>
    </row>
    <row r="326" spans="2:10">
      <c r="B326" s="1350"/>
      <c r="C326" s="1351"/>
      <c r="D326" s="1353"/>
      <c r="E326" s="887" t="s">
        <v>1806</v>
      </c>
      <c r="F326" s="888" t="s">
        <v>2075</v>
      </c>
      <c r="G326" s="888" t="s">
        <v>2075</v>
      </c>
      <c r="H326" s="888" t="s">
        <v>2075</v>
      </c>
      <c r="I326" s="889" t="s">
        <v>2075</v>
      </c>
    </row>
    <row r="327" spans="2:10">
      <c r="B327" s="1350"/>
      <c r="C327" s="1351"/>
      <c r="D327" s="1353"/>
      <c r="E327" s="1005" t="s">
        <v>1807</v>
      </c>
      <c r="F327" s="1006" t="s">
        <v>2075</v>
      </c>
      <c r="G327" s="1006" t="s">
        <v>2075</v>
      </c>
      <c r="H327" s="1006" t="s">
        <v>2075</v>
      </c>
      <c r="I327" s="1007" t="s">
        <v>2075</v>
      </c>
    </row>
    <row r="328" spans="2:10">
      <c r="B328" s="1350"/>
      <c r="C328" s="1351"/>
      <c r="D328" s="1353"/>
      <c r="E328" s="887" t="s">
        <v>1808</v>
      </c>
      <c r="F328" s="888" t="s">
        <v>2075</v>
      </c>
      <c r="G328" s="888" t="s">
        <v>2075</v>
      </c>
      <c r="H328" s="888" t="s">
        <v>2075</v>
      </c>
      <c r="I328" s="889" t="s">
        <v>2075</v>
      </c>
    </row>
    <row r="329" spans="2:10">
      <c r="B329" s="1347" t="s">
        <v>1546</v>
      </c>
      <c r="C329" s="1347"/>
      <c r="D329" s="1347"/>
      <c r="E329" s="1348"/>
      <c r="F329" s="890">
        <f>SUM(F313:F328)</f>
        <v>0</v>
      </c>
      <c r="G329" s="890">
        <f t="shared" ref="G329:I329" si="18">SUM(G313:G328)</f>
        <v>0</v>
      </c>
      <c r="H329" s="890">
        <f t="shared" si="18"/>
        <v>0</v>
      </c>
      <c r="I329" s="890">
        <f t="shared" si="18"/>
        <v>0</v>
      </c>
    </row>
    <row r="330" spans="2:10">
      <c r="F330" s="883"/>
      <c r="J330" s="884"/>
    </row>
  </sheetData>
  <mergeCells count="196">
    <mergeCell ref="H5:I5"/>
    <mergeCell ref="B7:B22"/>
    <mergeCell ref="C7:C10"/>
    <mergeCell ref="D7:D10"/>
    <mergeCell ref="C11:C14"/>
    <mergeCell ref="D11:D14"/>
    <mergeCell ref="C15:C18"/>
    <mergeCell ref="D15:D18"/>
    <mergeCell ref="C19:C22"/>
    <mergeCell ref="D19:D22"/>
    <mergeCell ref="B5:B6"/>
    <mergeCell ref="C5:C6"/>
    <mergeCell ref="D5:D6"/>
    <mergeCell ref="E5:E6"/>
    <mergeCell ref="F5:G5"/>
    <mergeCell ref="B23:E23"/>
    <mergeCell ref="B24:B39"/>
    <mergeCell ref="C24:C27"/>
    <mergeCell ref="D24:D27"/>
    <mergeCell ref="C28:C31"/>
    <mergeCell ref="D28:D31"/>
    <mergeCell ref="C32:C35"/>
    <mergeCell ref="D32:D35"/>
    <mergeCell ref="C36:C39"/>
    <mergeCell ref="D36:D39"/>
    <mergeCell ref="B40:E40"/>
    <mergeCell ref="B41:B56"/>
    <mergeCell ref="C41:C44"/>
    <mergeCell ref="D41:D44"/>
    <mergeCell ref="C45:C48"/>
    <mergeCell ref="D45:D48"/>
    <mergeCell ref="C49:C52"/>
    <mergeCell ref="D49:D52"/>
    <mergeCell ref="C53:C56"/>
    <mergeCell ref="D53:D56"/>
    <mergeCell ref="B57:E57"/>
    <mergeCell ref="B58:B73"/>
    <mergeCell ref="C58:C61"/>
    <mergeCell ref="D58:D61"/>
    <mergeCell ref="C62:C65"/>
    <mergeCell ref="D62:D65"/>
    <mergeCell ref="C66:C69"/>
    <mergeCell ref="D66:D69"/>
    <mergeCell ref="C70:C73"/>
    <mergeCell ref="D70:D73"/>
    <mergeCell ref="B74:E74"/>
    <mergeCell ref="B75:B90"/>
    <mergeCell ref="C75:C78"/>
    <mergeCell ref="D75:D78"/>
    <mergeCell ref="C79:C82"/>
    <mergeCell ref="D79:D82"/>
    <mergeCell ref="C83:C86"/>
    <mergeCell ref="D83:D86"/>
    <mergeCell ref="C87:C90"/>
    <mergeCell ref="D87:D90"/>
    <mergeCell ref="B91:E91"/>
    <mergeCell ref="B92:B107"/>
    <mergeCell ref="C92:C95"/>
    <mergeCell ref="D92:D95"/>
    <mergeCell ref="C96:C99"/>
    <mergeCell ref="D96:D99"/>
    <mergeCell ref="C100:C103"/>
    <mergeCell ref="D100:D103"/>
    <mergeCell ref="C104:C107"/>
    <mergeCell ref="D104:D107"/>
    <mergeCell ref="B108:E108"/>
    <mergeCell ref="B109:B124"/>
    <mergeCell ref="C109:C112"/>
    <mergeCell ref="D109:D112"/>
    <mergeCell ref="C113:C116"/>
    <mergeCell ref="D113:D116"/>
    <mergeCell ref="C117:C120"/>
    <mergeCell ref="D117:D120"/>
    <mergeCell ref="C121:C124"/>
    <mergeCell ref="D121:D124"/>
    <mergeCell ref="B125:E125"/>
    <mergeCell ref="B126:B141"/>
    <mergeCell ref="C126:C129"/>
    <mergeCell ref="D126:D129"/>
    <mergeCell ref="C130:C133"/>
    <mergeCell ref="D130:D133"/>
    <mergeCell ref="C134:C137"/>
    <mergeCell ref="D134:D137"/>
    <mergeCell ref="C138:C141"/>
    <mergeCell ref="D138:D141"/>
    <mergeCell ref="B142:E142"/>
    <mergeCell ref="B143:B158"/>
    <mergeCell ref="C143:C146"/>
    <mergeCell ref="D143:D146"/>
    <mergeCell ref="C147:C150"/>
    <mergeCell ref="D147:D150"/>
    <mergeCell ref="C151:C154"/>
    <mergeCell ref="D151:D154"/>
    <mergeCell ref="C155:C158"/>
    <mergeCell ref="D155:D158"/>
    <mergeCell ref="B159:E159"/>
    <mergeCell ref="B160:B175"/>
    <mergeCell ref="C160:C163"/>
    <mergeCell ref="D160:D163"/>
    <mergeCell ref="C164:C167"/>
    <mergeCell ref="D164:D167"/>
    <mergeCell ref="C168:C171"/>
    <mergeCell ref="D168:D171"/>
    <mergeCell ref="C172:C175"/>
    <mergeCell ref="D172:D175"/>
    <mergeCell ref="B176:E176"/>
    <mergeCell ref="B177:B192"/>
    <mergeCell ref="C177:C180"/>
    <mergeCell ref="D177:D180"/>
    <mergeCell ref="C181:C184"/>
    <mergeCell ref="D181:D184"/>
    <mergeCell ref="C185:C188"/>
    <mergeCell ref="D185:D188"/>
    <mergeCell ref="C189:C192"/>
    <mergeCell ref="D189:D192"/>
    <mergeCell ref="B193:E193"/>
    <mergeCell ref="B194:B209"/>
    <mergeCell ref="C194:C197"/>
    <mergeCell ref="D194:D197"/>
    <mergeCell ref="C198:C201"/>
    <mergeCell ref="D198:D201"/>
    <mergeCell ref="C202:C205"/>
    <mergeCell ref="D202:D205"/>
    <mergeCell ref="C206:C209"/>
    <mergeCell ref="D206:D209"/>
    <mergeCell ref="B210:E210"/>
    <mergeCell ref="B211:B226"/>
    <mergeCell ref="C211:C214"/>
    <mergeCell ref="D211:D214"/>
    <mergeCell ref="C215:C218"/>
    <mergeCell ref="D215:D218"/>
    <mergeCell ref="C219:C222"/>
    <mergeCell ref="D219:D222"/>
    <mergeCell ref="C223:C226"/>
    <mergeCell ref="D223:D226"/>
    <mergeCell ref="B227:E227"/>
    <mergeCell ref="B228:B243"/>
    <mergeCell ref="C228:C231"/>
    <mergeCell ref="D228:D231"/>
    <mergeCell ref="C232:C235"/>
    <mergeCell ref="D232:D235"/>
    <mergeCell ref="C236:C239"/>
    <mergeCell ref="D236:D239"/>
    <mergeCell ref="C240:C243"/>
    <mergeCell ref="D240:D243"/>
    <mergeCell ref="B244:E244"/>
    <mergeCell ref="B245:B260"/>
    <mergeCell ref="C245:C248"/>
    <mergeCell ref="D245:D248"/>
    <mergeCell ref="C249:C252"/>
    <mergeCell ref="D249:D252"/>
    <mergeCell ref="C253:C256"/>
    <mergeCell ref="D253:D256"/>
    <mergeCell ref="C257:C260"/>
    <mergeCell ref="D257:D260"/>
    <mergeCell ref="B261:E261"/>
    <mergeCell ref="B262:B277"/>
    <mergeCell ref="C262:C265"/>
    <mergeCell ref="D262:D265"/>
    <mergeCell ref="C266:C269"/>
    <mergeCell ref="D266:D269"/>
    <mergeCell ref="C270:C273"/>
    <mergeCell ref="D270:D273"/>
    <mergeCell ref="C274:C277"/>
    <mergeCell ref="D274:D277"/>
    <mergeCell ref="B278:E278"/>
    <mergeCell ref="B279:B294"/>
    <mergeCell ref="C279:C282"/>
    <mergeCell ref="D279:D282"/>
    <mergeCell ref="C283:C286"/>
    <mergeCell ref="D283:D286"/>
    <mergeCell ref="C287:C290"/>
    <mergeCell ref="D287:D290"/>
    <mergeCell ref="C291:C294"/>
    <mergeCell ref="D291:D294"/>
    <mergeCell ref="B295:E295"/>
    <mergeCell ref="B296:B311"/>
    <mergeCell ref="C296:C299"/>
    <mergeCell ref="D296:D299"/>
    <mergeCell ref="C300:C303"/>
    <mergeCell ref="D300:D303"/>
    <mergeCell ref="C304:C307"/>
    <mergeCell ref="D304:D307"/>
    <mergeCell ref="C308:C311"/>
    <mergeCell ref="D308:D311"/>
    <mergeCell ref="B329:E329"/>
    <mergeCell ref="B312:E312"/>
    <mergeCell ref="B313:B328"/>
    <mergeCell ref="C313:C316"/>
    <mergeCell ref="D313:D316"/>
    <mergeCell ref="C317:C320"/>
    <mergeCell ref="D317:D320"/>
    <mergeCell ref="C321:C324"/>
    <mergeCell ref="D321:D324"/>
    <mergeCell ref="C325:C328"/>
    <mergeCell ref="D325:D328"/>
  </mergeCells>
  <hyperlinks>
    <hyperlink ref="A2" location="Sommaire!A1" display="Retour au sommaire" xr:uid="{A3F9BD02-E384-4047-8ED6-6D9B7A68E408}"/>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18026-D26A-4546-B820-40D48516EADF}">
  <sheetPr codeName="Feuil30"/>
  <dimension ref="A2:U31"/>
  <sheetViews>
    <sheetView workbookViewId="0"/>
  </sheetViews>
  <sheetFormatPr baseColWidth="10" defaultColWidth="11.6640625" defaultRowHeight="12"/>
  <cols>
    <col min="1" max="1" width="11.6640625" style="49"/>
    <col min="2" max="2" width="92.33203125" style="49" bestFit="1" customWidth="1"/>
    <col min="3" max="3" width="3.88671875" style="49" bestFit="1" customWidth="1"/>
    <col min="4" max="4" width="7.88671875" style="49" bestFit="1" customWidth="1"/>
    <col min="5" max="5" width="4.6640625" style="49" bestFit="1" customWidth="1"/>
    <col min="6" max="6" width="7.88671875" style="49" bestFit="1" customWidth="1"/>
    <col min="7" max="7" width="4.5546875" style="49" bestFit="1" customWidth="1"/>
    <col min="8" max="8" width="3.88671875" style="49" bestFit="1" customWidth="1"/>
    <col min="9" max="9" width="8.5546875" style="49" bestFit="1" customWidth="1"/>
    <col min="10" max="10" width="23" style="49" bestFit="1" customWidth="1"/>
    <col min="11" max="11" width="4" style="49" bestFit="1" customWidth="1"/>
    <col min="12" max="12" width="25.44140625" style="49" bestFit="1" customWidth="1"/>
    <col min="13" max="13" width="12.33203125" style="49" bestFit="1" customWidth="1"/>
    <col min="14" max="14" width="9.88671875" style="49" bestFit="1" customWidth="1"/>
    <col min="15" max="16" width="10.5546875" style="49" bestFit="1" customWidth="1"/>
    <col min="17" max="17" width="7.44140625" style="49" bestFit="1" customWidth="1"/>
    <col min="18" max="18" width="21.5546875" style="49" bestFit="1" customWidth="1"/>
    <col min="19" max="20" width="3.77734375" style="49" bestFit="1" customWidth="1"/>
    <col min="21" max="21" width="6.109375" style="49" bestFit="1" customWidth="1"/>
    <col min="22" max="16384" width="11.6640625" style="49"/>
  </cols>
  <sheetData>
    <row r="2" spans="1:21" ht="16.2">
      <c r="A2" s="909" t="s">
        <v>2710</v>
      </c>
    </row>
    <row r="3" spans="1:21" ht="28.8">
      <c r="A3" s="892" t="s">
        <v>2726</v>
      </c>
    </row>
    <row r="4" spans="1:21" ht="28.8">
      <c r="A4" s="892"/>
    </row>
    <row r="5" spans="1:21" ht="24">
      <c r="B5" s="910" t="s">
        <v>2673</v>
      </c>
      <c r="C5" s="914" t="s">
        <v>656</v>
      </c>
      <c r="D5" s="914" t="s">
        <v>673</v>
      </c>
      <c r="E5" s="914" t="s">
        <v>2085</v>
      </c>
      <c r="F5" s="914" t="s">
        <v>2711</v>
      </c>
      <c r="G5" s="914" t="s">
        <v>2343</v>
      </c>
      <c r="H5" s="914" t="s">
        <v>2712</v>
      </c>
      <c r="I5" s="914" t="s">
        <v>2713</v>
      </c>
      <c r="J5" s="914" t="s">
        <v>2114</v>
      </c>
      <c r="K5" s="914" t="s">
        <v>176</v>
      </c>
      <c r="L5" s="914" t="s">
        <v>2714</v>
      </c>
      <c r="M5" s="893" t="s">
        <v>2715</v>
      </c>
      <c r="N5" s="893" t="s">
        <v>2716</v>
      </c>
      <c r="O5" s="893" t="s">
        <v>2717</v>
      </c>
      <c r="P5" s="893" t="s">
        <v>2718</v>
      </c>
      <c r="Q5" s="914" t="s">
        <v>688</v>
      </c>
      <c r="R5" s="893" t="s">
        <v>2719</v>
      </c>
      <c r="S5" s="914" t="s">
        <v>690</v>
      </c>
      <c r="T5" s="914" t="s">
        <v>2720</v>
      </c>
      <c r="U5" s="914" t="s">
        <v>694</v>
      </c>
    </row>
    <row r="6" spans="1:21">
      <c r="B6" s="894" t="s">
        <v>1846</v>
      </c>
      <c r="C6" s="894" t="s">
        <v>2075</v>
      </c>
      <c r="D6" s="894" t="s">
        <v>2075</v>
      </c>
      <c r="E6" s="894" t="s">
        <v>2075</v>
      </c>
      <c r="F6" s="894" t="s">
        <v>2075</v>
      </c>
      <c r="G6" s="894" t="s">
        <v>2075</v>
      </c>
      <c r="H6" s="894" t="s">
        <v>2075</v>
      </c>
      <c r="I6" s="894" t="s">
        <v>2075</v>
      </c>
      <c r="J6" s="895" t="s">
        <v>2676</v>
      </c>
      <c r="K6" s="894" t="s">
        <v>2075</v>
      </c>
      <c r="L6" s="894" t="s">
        <v>2674</v>
      </c>
      <c r="M6" s="894" t="s">
        <v>2075</v>
      </c>
      <c r="N6" s="894" t="s">
        <v>2075</v>
      </c>
      <c r="O6" s="894" t="s">
        <v>2075</v>
      </c>
      <c r="P6" s="894" t="s">
        <v>2075</v>
      </c>
      <c r="Q6" s="894" t="s">
        <v>2075</v>
      </c>
      <c r="R6" s="894" t="s">
        <v>2675</v>
      </c>
      <c r="S6" s="894" t="s">
        <v>2075</v>
      </c>
      <c r="T6" s="894" t="s">
        <v>2075</v>
      </c>
      <c r="U6" s="894" t="s">
        <v>2075</v>
      </c>
    </row>
    <row r="7" spans="1:21" ht="24">
      <c r="B7" s="896" t="s">
        <v>1847</v>
      </c>
      <c r="C7" s="896" t="s">
        <v>2075</v>
      </c>
      <c r="D7" s="896" t="s">
        <v>2075</v>
      </c>
      <c r="E7" s="896" t="s">
        <v>2075</v>
      </c>
      <c r="F7" s="896" t="s">
        <v>2075</v>
      </c>
      <c r="G7" s="896" t="s">
        <v>2075</v>
      </c>
      <c r="H7" s="896" t="s">
        <v>2075</v>
      </c>
      <c r="I7" s="896" t="s">
        <v>2075</v>
      </c>
      <c r="J7" s="897" t="s">
        <v>2676</v>
      </c>
      <c r="K7" s="896" t="s">
        <v>2075</v>
      </c>
      <c r="L7" s="896" t="s">
        <v>2075</v>
      </c>
      <c r="M7" s="896" t="s">
        <v>2075</v>
      </c>
      <c r="N7" s="896" t="s">
        <v>2075</v>
      </c>
      <c r="O7" s="896" t="s">
        <v>2075</v>
      </c>
      <c r="P7" s="896" t="s">
        <v>2075</v>
      </c>
      <c r="Q7" s="896" t="s">
        <v>2075</v>
      </c>
      <c r="R7" s="898" t="s">
        <v>2677</v>
      </c>
      <c r="S7" s="896" t="s">
        <v>2075</v>
      </c>
      <c r="T7" s="896" t="s">
        <v>2075</v>
      </c>
      <c r="U7" s="896" t="s">
        <v>2075</v>
      </c>
    </row>
    <row r="8" spans="1:21">
      <c r="B8" s="894" t="s">
        <v>1849</v>
      </c>
      <c r="C8" s="894" t="s">
        <v>2075</v>
      </c>
      <c r="D8" s="894" t="s">
        <v>2075</v>
      </c>
      <c r="E8" s="894" t="s">
        <v>2075</v>
      </c>
      <c r="F8" s="894" t="s">
        <v>2075</v>
      </c>
      <c r="G8" s="894" t="s">
        <v>2075</v>
      </c>
      <c r="H8" s="894" t="s">
        <v>2075</v>
      </c>
      <c r="I8" s="894" t="s">
        <v>2075</v>
      </c>
      <c r="J8" s="895" t="s">
        <v>2676</v>
      </c>
      <c r="K8" s="894" t="s">
        <v>2075</v>
      </c>
      <c r="L8" s="894" t="s">
        <v>2674</v>
      </c>
      <c r="M8" s="894" t="s">
        <v>2075</v>
      </c>
      <c r="N8" s="894" t="s">
        <v>2075</v>
      </c>
      <c r="O8" s="894" t="s">
        <v>2075</v>
      </c>
      <c r="P8" s="894" t="s">
        <v>2075</v>
      </c>
      <c r="Q8" s="894" t="s">
        <v>2075</v>
      </c>
      <c r="R8" s="894" t="s">
        <v>2675</v>
      </c>
      <c r="S8" s="894" t="s">
        <v>2075</v>
      </c>
      <c r="T8" s="894" t="s">
        <v>2075</v>
      </c>
      <c r="U8" s="894" t="s">
        <v>2075</v>
      </c>
    </row>
    <row r="9" spans="1:21" ht="24">
      <c r="B9" s="896" t="s">
        <v>1850</v>
      </c>
      <c r="C9" s="896" t="s">
        <v>2075</v>
      </c>
      <c r="D9" s="896" t="s">
        <v>2075</v>
      </c>
      <c r="E9" s="896" t="s">
        <v>2075</v>
      </c>
      <c r="F9" s="896" t="s">
        <v>2075</v>
      </c>
      <c r="G9" s="896" t="s">
        <v>2075</v>
      </c>
      <c r="H9" s="896" t="s">
        <v>2075</v>
      </c>
      <c r="I9" s="896" t="s">
        <v>2075</v>
      </c>
      <c r="J9" s="897" t="s">
        <v>2676</v>
      </c>
      <c r="K9" s="896" t="s">
        <v>2075</v>
      </c>
      <c r="L9" s="896" t="s">
        <v>2075</v>
      </c>
      <c r="M9" s="896" t="s">
        <v>2075</v>
      </c>
      <c r="N9" s="896" t="s">
        <v>2075</v>
      </c>
      <c r="O9" s="896" t="s">
        <v>2075</v>
      </c>
      <c r="P9" s="896" t="s">
        <v>2075</v>
      </c>
      <c r="Q9" s="896" t="s">
        <v>2075</v>
      </c>
      <c r="R9" s="898" t="s">
        <v>2678</v>
      </c>
      <c r="S9" s="896" t="s">
        <v>2075</v>
      </c>
      <c r="T9" s="896" t="s">
        <v>2075</v>
      </c>
      <c r="U9" s="896" t="s">
        <v>2075</v>
      </c>
    </row>
    <row r="10" spans="1:21">
      <c r="B10" s="894" t="s">
        <v>1851</v>
      </c>
      <c r="C10" s="894" t="s">
        <v>2075</v>
      </c>
      <c r="D10" s="894" t="s">
        <v>2075</v>
      </c>
      <c r="E10" s="894" t="s">
        <v>2075</v>
      </c>
      <c r="F10" s="894" t="s">
        <v>2075</v>
      </c>
      <c r="G10" s="894" t="s">
        <v>2075</v>
      </c>
      <c r="H10" s="894" t="s">
        <v>2075</v>
      </c>
      <c r="I10" s="894" t="s">
        <v>2075</v>
      </c>
      <c r="J10" s="895" t="s">
        <v>2676</v>
      </c>
      <c r="K10" s="894" t="s">
        <v>2075</v>
      </c>
      <c r="L10" s="894" t="s">
        <v>2674</v>
      </c>
      <c r="M10" s="894" t="s">
        <v>2075</v>
      </c>
      <c r="N10" s="894" t="s">
        <v>2075</v>
      </c>
      <c r="O10" s="894" t="s">
        <v>2075</v>
      </c>
      <c r="P10" s="894" t="s">
        <v>2075</v>
      </c>
      <c r="Q10" s="894" t="s">
        <v>2075</v>
      </c>
      <c r="R10" s="894" t="s">
        <v>2675</v>
      </c>
      <c r="S10" s="894" t="s">
        <v>2075</v>
      </c>
      <c r="T10" s="894" t="s">
        <v>2075</v>
      </c>
      <c r="U10" s="894" t="s">
        <v>2075</v>
      </c>
    </row>
    <row r="11" spans="1:21">
      <c r="B11" s="896" t="s">
        <v>1852</v>
      </c>
      <c r="C11" s="896" t="s">
        <v>2075</v>
      </c>
      <c r="D11" s="896" t="s">
        <v>2075</v>
      </c>
      <c r="E11" s="896" t="s">
        <v>2075</v>
      </c>
      <c r="F11" s="896" t="s">
        <v>2075</v>
      </c>
      <c r="G11" s="896" t="s">
        <v>2075</v>
      </c>
      <c r="H11" s="896" t="s">
        <v>2075</v>
      </c>
      <c r="I11" s="896" t="s">
        <v>2075</v>
      </c>
      <c r="J11" s="897" t="s">
        <v>2676</v>
      </c>
      <c r="K11" s="896" t="s">
        <v>2075</v>
      </c>
      <c r="L11" s="896" t="s">
        <v>2075</v>
      </c>
      <c r="M11" s="896" t="s">
        <v>2075</v>
      </c>
      <c r="N11" s="896" t="s">
        <v>2075</v>
      </c>
      <c r="O11" s="896" t="s">
        <v>2075</v>
      </c>
      <c r="P11" s="896" t="s">
        <v>2075</v>
      </c>
      <c r="Q11" s="896" t="s">
        <v>2075</v>
      </c>
      <c r="R11" s="896" t="s">
        <v>2075</v>
      </c>
      <c r="S11" s="896" t="s">
        <v>2075</v>
      </c>
      <c r="T11" s="896" t="s">
        <v>2075</v>
      </c>
      <c r="U11" s="896" t="s">
        <v>2075</v>
      </c>
    </row>
    <row r="12" spans="1:21">
      <c r="B12" s="911" t="s">
        <v>2679</v>
      </c>
      <c r="C12" s="912"/>
      <c r="D12" s="912"/>
      <c r="E12" s="912"/>
      <c r="F12" s="912"/>
      <c r="G12" s="912"/>
      <c r="H12" s="912"/>
      <c r="I12" s="912"/>
      <c r="J12" s="899"/>
      <c r="K12" s="912"/>
      <c r="L12" s="899"/>
      <c r="M12" s="912"/>
      <c r="N12" s="912"/>
      <c r="O12" s="912"/>
      <c r="P12" s="912"/>
      <c r="Q12" s="912"/>
      <c r="R12" s="899"/>
      <c r="S12" s="912"/>
      <c r="T12" s="912"/>
      <c r="U12" s="912"/>
    </row>
    <row r="13" spans="1:21">
      <c r="B13" s="894" t="s">
        <v>1855</v>
      </c>
      <c r="C13" s="894" t="s">
        <v>2075</v>
      </c>
      <c r="D13" s="894" t="s">
        <v>2075</v>
      </c>
      <c r="E13" s="894" t="s">
        <v>2075</v>
      </c>
      <c r="F13" s="894" t="s">
        <v>2075</v>
      </c>
      <c r="G13" s="894" t="s">
        <v>2075</v>
      </c>
      <c r="H13" s="894" t="s">
        <v>2075</v>
      </c>
      <c r="I13" s="894" t="s">
        <v>2075</v>
      </c>
      <c r="J13" s="895" t="s">
        <v>671</v>
      </c>
      <c r="K13" s="894" t="s">
        <v>2075</v>
      </c>
      <c r="L13" s="894" t="s">
        <v>2675</v>
      </c>
      <c r="M13" s="894" t="s">
        <v>2075</v>
      </c>
      <c r="N13" s="894" t="s">
        <v>2075</v>
      </c>
      <c r="O13" s="894" t="s">
        <v>2075</v>
      </c>
      <c r="P13" s="894" t="s">
        <v>2075</v>
      </c>
      <c r="Q13" s="894" t="s">
        <v>2075</v>
      </c>
      <c r="R13" s="894" t="s">
        <v>2675</v>
      </c>
      <c r="S13" s="894" t="s">
        <v>2075</v>
      </c>
      <c r="T13" s="894" t="s">
        <v>2075</v>
      </c>
      <c r="U13" s="894" t="s">
        <v>2075</v>
      </c>
    </row>
    <row r="14" spans="1:21" ht="36">
      <c r="B14" s="896" t="s">
        <v>1856</v>
      </c>
      <c r="C14" s="896" t="s">
        <v>2075</v>
      </c>
      <c r="D14" s="896" t="s">
        <v>2075</v>
      </c>
      <c r="E14" s="896" t="s">
        <v>2075</v>
      </c>
      <c r="F14" s="896" t="s">
        <v>2075</v>
      </c>
      <c r="G14" s="896" t="s">
        <v>2075</v>
      </c>
      <c r="H14" s="896" t="s">
        <v>2075</v>
      </c>
      <c r="I14" s="896" t="s">
        <v>2075</v>
      </c>
      <c r="J14" s="897" t="s">
        <v>671</v>
      </c>
      <c r="K14" s="896" t="s">
        <v>2075</v>
      </c>
      <c r="L14" s="896" t="s">
        <v>2075</v>
      </c>
      <c r="M14" s="896" t="s">
        <v>2075</v>
      </c>
      <c r="N14" s="896" t="s">
        <v>2075</v>
      </c>
      <c r="O14" s="896" t="s">
        <v>2075</v>
      </c>
      <c r="P14" s="896" t="s">
        <v>2075</v>
      </c>
      <c r="Q14" s="896" t="s">
        <v>2075</v>
      </c>
      <c r="R14" s="898" t="s">
        <v>2680</v>
      </c>
      <c r="S14" s="896" t="s">
        <v>2075</v>
      </c>
      <c r="T14" s="896" t="s">
        <v>2075</v>
      </c>
      <c r="U14" s="896" t="s">
        <v>2075</v>
      </c>
    </row>
    <row r="15" spans="1:21">
      <c r="B15" s="894" t="s">
        <v>1858</v>
      </c>
      <c r="C15" s="894" t="s">
        <v>2075</v>
      </c>
      <c r="D15" s="894" t="s">
        <v>2075</v>
      </c>
      <c r="E15" s="894" t="s">
        <v>2075</v>
      </c>
      <c r="F15" s="894" t="s">
        <v>2075</v>
      </c>
      <c r="G15" s="894" t="s">
        <v>2075</v>
      </c>
      <c r="H15" s="894" t="s">
        <v>2075</v>
      </c>
      <c r="I15" s="894" t="s">
        <v>2075</v>
      </c>
      <c r="J15" s="895" t="s">
        <v>671</v>
      </c>
      <c r="K15" s="894" t="s">
        <v>2075</v>
      </c>
      <c r="L15" s="894" t="s">
        <v>2675</v>
      </c>
      <c r="M15" s="894" t="s">
        <v>2075</v>
      </c>
      <c r="N15" s="894" t="s">
        <v>2075</v>
      </c>
      <c r="O15" s="894" t="s">
        <v>2075</v>
      </c>
      <c r="P15" s="894" t="s">
        <v>2075</v>
      </c>
      <c r="Q15" s="894" t="s">
        <v>2075</v>
      </c>
      <c r="R15" s="894" t="s">
        <v>2675</v>
      </c>
      <c r="S15" s="894" t="s">
        <v>2075</v>
      </c>
      <c r="T15" s="894" t="s">
        <v>2075</v>
      </c>
      <c r="U15" s="894" t="s">
        <v>2075</v>
      </c>
    </row>
    <row r="16" spans="1:21" ht="36">
      <c r="B16" s="896" t="s">
        <v>1859</v>
      </c>
      <c r="C16" s="896" t="s">
        <v>2075</v>
      </c>
      <c r="D16" s="896" t="s">
        <v>2075</v>
      </c>
      <c r="E16" s="896" t="s">
        <v>2075</v>
      </c>
      <c r="F16" s="896" t="s">
        <v>2075</v>
      </c>
      <c r="G16" s="896" t="s">
        <v>2075</v>
      </c>
      <c r="H16" s="896" t="s">
        <v>2075</v>
      </c>
      <c r="I16" s="896" t="s">
        <v>2075</v>
      </c>
      <c r="J16" s="897" t="s">
        <v>671</v>
      </c>
      <c r="K16" s="896" t="s">
        <v>2075</v>
      </c>
      <c r="L16" s="896" t="s">
        <v>2075</v>
      </c>
      <c r="M16" s="896" t="s">
        <v>2075</v>
      </c>
      <c r="N16" s="896" t="s">
        <v>2075</v>
      </c>
      <c r="O16" s="896" t="s">
        <v>2075</v>
      </c>
      <c r="P16" s="896" t="s">
        <v>2075</v>
      </c>
      <c r="Q16" s="896" t="s">
        <v>2075</v>
      </c>
      <c r="R16" s="898" t="s">
        <v>2681</v>
      </c>
      <c r="S16" s="896" t="s">
        <v>2075</v>
      </c>
      <c r="T16" s="896" t="s">
        <v>2075</v>
      </c>
      <c r="U16" s="896" t="s">
        <v>2075</v>
      </c>
    </row>
    <row r="17" spans="2:21">
      <c r="B17" s="894" t="s">
        <v>1860</v>
      </c>
      <c r="C17" s="894" t="s">
        <v>2075</v>
      </c>
      <c r="D17" s="894" t="s">
        <v>2075</v>
      </c>
      <c r="E17" s="894" t="s">
        <v>2075</v>
      </c>
      <c r="F17" s="894" t="s">
        <v>2075</v>
      </c>
      <c r="G17" s="894" t="s">
        <v>2075</v>
      </c>
      <c r="H17" s="894" t="s">
        <v>2075</v>
      </c>
      <c r="I17" s="894" t="s">
        <v>2075</v>
      </c>
      <c r="J17" s="894" t="s">
        <v>2075</v>
      </c>
      <c r="K17" s="894" t="s">
        <v>2075</v>
      </c>
      <c r="L17" s="894" t="s">
        <v>2075</v>
      </c>
      <c r="M17" s="894" t="s">
        <v>2075</v>
      </c>
      <c r="N17" s="894" t="s">
        <v>2075</v>
      </c>
      <c r="O17" s="894" t="s">
        <v>2075</v>
      </c>
      <c r="P17" s="894" t="s">
        <v>2075</v>
      </c>
      <c r="Q17" s="894" t="s">
        <v>2075</v>
      </c>
      <c r="R17" s="894" t="s">
        <v>2075</v>
      </c>
      <c r="S17" s="894" t="s">
        <v>2075</v>
      </c>
      <c r="T17" s="894" t="s">
        <v>2075</v>
      </c>
      <c r="U17" s="894" t="s">
        <v>2075</v>
      </c>
    </row>
    <row r="18" spans="2:21">
      <c r="B18" s="911" t="s">
        <v>2682</v>
      </c>
      <c r="C18" s="912"/>
      <c r="D18" s="912"/>
      <c r="E18" s="912"/>
      <c r="F18" s="912"/>
      <c r="G18" s="912"/>
      <c r="H18" s="912"/>
      <c r="I18" s="912"/>
      <c r="J18" s="899"/>
      <c r="K18" s="912"/>
      <c r="L18" s="899"/>
      <c r="M18" s="912"/>
      <c r="N18" s="912"/>
      <c r="O18" s="912"/>
      <c r="P18" s="912"/>
      <c r="Q18" s="912"/>
      <c r="R18" s="899"/>
      <c r="S18" s="912"/>
      <c r="T18" s="912"/>
      <c r="U18" s="912"/>
    </row>
    <row r="19" spans="2:21">
      <c r="B19" s="896" t="s">
        <v>1862</v>
      </c>
      <c r="C19" s="896" t="s">
        <v>2075</v>
      </c>
      <c r="D19" s="896" t="s">
        <v>2075</v>
      </c>
      <c r="E19" s="896" t="s">
        <v>2075</v>
      </c>
      <c r="F19" s="896" t="s">
        <v>2075</v>
      </c>
      <c r="G19" s="896" t="s">
        <v>2075</v>
      </c>
      <c r="H19" s="896" t="s">
        <v>2075</v>
      </c>
      <c r="I19" s="896" t="s">
        <v>2075</v>
      </c>
      <c r="J19" s="897" t="s">
        <v>671</v>
      </c>
      <c r="K19" s="896" t="s">
        <v>2075</v>
      </c>
      <c r="L19" s="896" t="s">
        <v>2075</v>
      </c>
      <c r="M19" s="896" t="s">
        <v>2075</v>
      </c>
      <c r="N19" s="896" t="s">
        <v>2075</v>
      </c>
      <c r="O19" s="896" t="s">
        <v>2075</v>
      </c>
      <c r="P19" s="896" t="s">
        <v>2075</v>
      </c>
      <c r="Q19" s="896" t="s">
        <v>2075</v>
      </c>
      <c r="R19" s="896" t="s">
        <v>2674</v>
      </c>
      <c r="S19" s="896" t="s">
        <v>2075</v>
      </c>
      <c r="T19" s="896" t="s">
        <v>2075</v>
      </c>
      <c r="U19" s="896" t="s">
        <v>2075</v>
      </c>
    </row>
    <row r="20" spans="2:21">
      <c r="B20" s="894" t="s">
        <v>1859</v>
      </c>
      <c r="C20" s="894" t="s">
        <v>2075</v>
      </c>
      <c r="D20" s="894" t="s">
        <v>2075</v>
      </c>
      <c r="E20" s="894" t="s">
        <v>2075</v>
      </c>
      <c r="F20" s="894" t="s">
        <v>2075</v>
      </c>
      <c r="G20" s="894" t="s">
        <v>2075</v>
      </c>
      <c r="H20" s="894" t="s">
        <v>2075</v>
      </c>
      <c r="I20" s="894" t="s">
        <v>2075</v>
      </c>
      <c r="J20" s="895" t="s">
        <v>671</v>
      </c>
      <c r="K20" s="894" t="s">
        <v>2075</v>
      </c>
      <c r="L20" s="894" t="s">
        <v>2075</v>
      </c>
      <c r="M20" s="894" t="s">
        <v>2075</v>
      </c>
      <c r="N20" s="894" t="s">
        <v>2075</v>
      </c>
      <c r="O20" s="894" t="s">
        <v>2075</v>
      </c>
      <c r="P20" s="894" t="s">
        <v>2075</v>
      </c>
      <c r="Q20" s="894" t="s">
        <v>2075</v>
      </c>
      <c r="R20" s="894" t="s">
        <v>2075</v>
      </c>
      <c r="S20" s="894" t="s">
        <v>2075</v>
      </c>
      <c r="T20" s="894" t="s">
        <v>2075</v>
      </c>
      <c r="U20" s="894" t="s">
        <v>2075</v>
      </c>
    </row>
    <row r="21" spans="2:21" ht="48">
      <c r="B21" s="896" t="s">
        <v>1681</v>
      </c>
      <c r="C21" s="896" t="s">
        <v>2075</v>
      </c>
      <c r="D21" s="896" t="s">
        <v>2075</v>
      </c>
      <c r="E21" s="896" t="s">
        <v>2075</v>
      </c>
      <c r="F21" s="896" t="s">
        <v>2075</v>
      </c>
      <c r="G21" s="896" t="s">
        <v>2075</v>
      </c>
      <c r="H21" s="896" t="s">
        <v>2075</v>
      </c>
      <c r="I21" s="896" t="s">
        <v>2075</v>
      </c>
      <c r="J21" s="896" t="s">
        <v>2075</v>
      </c>
      <c r="K21" s="896" t="s">
        <v>2075</v>
      </c>
      <c r="L21" s="896" t="s">
        <v>2075</v>
      </c>
      <c r="M21" s="896" t="s">
        <v>2075</v>
      </c>
      <c r="N21" s="896" t="s">
        <v>2075</v>
      </c>
      <c r="O21" s="896" t="s">
        <v>2075</v>
      </c>
      <c r="P21" s="896" t="s">
        <v>2075</v>
      </c>
      <c r="Q21" s="896" t="s">
        <v>2075</v>
      </c>
      <c r="R21" s="898" t="s">
        <v>2683</v>
      </c>
      <c r="S21" s="896" t="s">
        <v>2075</v>
      </c>
      <c r="T21" s="896" t="s">
        <v>2075</v>
      </c>
      <c r="U21" s="896" t="s">
        <v>2075</v>
      </c>
    </row>
    <row r="22" spans="2:21">
      <c r="B22" s="911" t="s">
        <v>2684</v>
      </c>
      <c r="C22" s="912"/>
      <c r="D22" s="912"/>
      <c r="E22" s="912"/>
      <c r="F22" s="912"/>
      <c r="G22" s="912"/>
      <c r="H22" s="912"/>
      <c r="I22" s="912"/>
      <c r="J22" s="899"/>
      <c r="K22" s="912"/>
      <c r="L22" s="899"/>
      <c r="M22" s="912"/>
      <c r="N22" s="912"/>
      <c r="O22" s="912"/>
      <c r="P22" s="912"/>
      <c r="Q22" s="912"/>
      <c r="R22" s="899"/>
      <c r="S22" s="912"/>
      <c r="T22" s="912"/>
      <c r="U22" s="912"/>
    </row>
    <row r="23" spans="2:21">
      <c r="B23" s="894" t="s">
        <v>1865</v>
      </c>
      <c r="C23" s="894" t="s">
        <v>2075</v>
      </c>
      <c r="D23" s="894" t="s">
        <v>2075</v>
      </c>
      <c r="E23" s="894" t="s">
        <v>2075</v>
      </c>
      <c r="F23" s="894" t="s">
        <v>2075</v>
      </c>
      <c r="G23" s="894" t="s">
        <v>2075</v>
      </c>
      <c r="H23" s="894" t="s">
        <v>2075</v>
      </c>
      <c r="I23" s="894" t="s">
        <v>2075</v>
      </c>
      <c r="J23" s="895" t="s">
        <v>671</v>
      </c>
      <c r="K23" s="894" t="s">
        <v>2075</v>
      </c>
      <c r="L23" s="894" t="s">
        <v>2674</v>
      </c>
      <c r="M23" s="894" t="s">
        <v>2075</v>
      </c>
      <c r="N23" s="894" t="s">
        <v>2075</v>
      </c>
      <c r="O23" s="894" t="s">
        <v>2075</v>
      </c>
      <c r="P23" s="894" t="s">
        <v>2075</v>
      </c>
      <c r="Q23" s="894" t="s">
        <v>2075</v>
      </c>
      <c r="R23" s="894" t="s">
        <v>2675</v>
      </c>
      <c r="S23" s="894" t="s">
        <v>2075</v>
      </c>
      <c r="T23" s="894" t="s">
        <v>2075</v>
      </c>
      <c r="U23" s="894" t="s">
        <v>2075</v>
      </c>
    </row>
    <row r="24" spans="2:21">
      <c r="B24" s="896" t="s">
        <v>1866</v>
      </c>
      <c r="C24" s="896" t="s">
        <v>2075</v>
      </c>
      <c r="D24" s="896" t="s">
        <v>2075</v>
      </c>
      <c r="E24" s="896" t="s">
        <v>2075</v>
      </c>
      <c r="F24" s="896" t="s">
        <v>2075</v>
      </c>
      <c r="G24" s="896" t="s">
        <v>2075</v>
      </c>
      <c r="H24" s="896" t="s">
        <v>2075</v>
      </c>
      <c r="I24" s="896" t="s">
        <v>2075</v>
      </c>
      <c r="J24" s="897" t="s">
        <v>671</v>
      </c>
      <c r="K24" s="896" t="s">
        <v>2075</v>
      </c>
      <c r="L24" s="896" t="s">
        <v>2075</v>
      </c>
      <c r="M24" s="896" t="s">
        <v>2075</v>
      </c>
      <c r="N24" s="896" t="s">
        <v>2075</v>
      </c>
      <c r="O24" s="896" t="s">
        <v>2075</v>
      </c>
      <c r="P24" s="896" t="s">
        <v>2075</v>
      </c>
      <c r="Q24" s="896" t="s">
        <v>2075</v>
      </c>
      <c r="R24" s="896" t="s">
        <v>2674</v>
      </c>
      <c r="S24" s="896" t="s">
        <v>2075</v>
      </c>
      <c r="T24" s="896" t="s">
        <v>2075</v>
      </c>
      <c r="U24" s="896" t="s">
        <v>2075</v>
      </c>
    </row>
    <row r="25" spans="2:21" ht="36">
      <c r="B25" s="894" t="s">
        <v>1859</v>
      </c>
      <c r="C25" s="894" t="s">
        <v>2075</v>
      </c>
      <c r="D25" s="894" t="s">
        <v>2075</v>
      </c>
      <c r="E25" s="894" t="s">
        <v>2075</v>
      </c>
      <c r="F25" s="894" t="s">
        <v>2075</v>
      </c>
      <c r="G25" s="894" t="s">
        <v>2075</v>
      </c>
      <c r="H25" s="894" t="s">
        <v>2075</v>
      </c>
      <c r="I25" s="894" t="s">
        <v>2075</v>
      </c>
      <c r="J25" s="913" t="s">
        <v>2722</v>
      </c>
      <c r="K25" s="894" t="s">
        <v>2075</v>
      </c>
      <c r="L25" s="894" t="s">
        <v>2075</v>
      </c>
      <c r="M25" s="894" t="s">
        <v>2075</v>
      </c>
      <c r="N25" s="894" t="s">
        <v>2075</v>
      </c>
      <c r="O25" s="894" t="s">
        <v>2075</v>
      </c>
      <c r="P25" s="894" t="s">
        <v>2075</v>
      </c>
      <c r="Q25" s="894" t="s">
        <v>2075</v>
      </c>
      <c r="R25" s="894" t="s">
        <v>2075</v>
      </c>
      <c r="S25" s="894" t="s">
        <v>2075</v>
      </c>
      <c r="T25" s="894" t="s">
        <v>2075</v>
      </c>
      <c r="U25" s="894" t="s">
        <v>2075</v>
      </c>
    </row>
    <row r="26" spans="2:21" ht="36">
      <c r="B26" s="896" t="s">
        <v>1681</v>
      </c>
      <c r="C26" s="896" t="s">
        <v>2075</v>
      </c>
      <c r="D26" s="896" t="s">
        <v>2075</v>
      </c>
      <c r="E26" s="896" t="s">
        <v>2075</v>
      </c>
      <c r="F26" s="896" t="s">
        <v>2075</v>
      </c>
      <c r="G26" s="896" t="s">
        <v>2075</v>
      </c>
      <c r="H26" s="896" t="s">
        <v>2075</v>
      </c>
      <c r="I26" s="896" t="s">
        <v>2075</v>
      </c>
      <c r="J26" s="896" t="s">
        <v>2075</v>
      </c>
      <c r="K26" s="896" t="s">
        <v>2075</v>
      </c>
      <c r="L26" s="896" t="s">
        <v>2075</v>
      </c>
      <c r="M26" s="896" t="s">
        <v>2075</v>
      </c>
      <c r="N26" s="896" t="s">
        <v>2075</v>
      </c>
      <c r="O26" s="896" t="s">
        <v>2075</v>
      </c>
      <c r="P26" s="896" t="s">
        <v>2075</v>
      </c>
      <c r="Q26" s="896" t="s">
        <v>2075</v>
      </c>
      <c r="R26" s="898" t="s">
        <v>2685</v>
      </c>
      <c r="S26" s="896" t="s">
        <v>2075</v>
      </c>
      <c r="T26" s="896" t="s">
        <v>2075</v>
      </c>
      <c r="U26" s="896" t="s">
        <v>2075</v>
      </c>
    </row>
    <row r="27" spans="2:21">
      <c r="B27" s="911" t="s">
        <v>2686</v>
      </c>
      <c r="C27" s="912"/>
      <c r="D27" s="912"/>
      <c r="E27" s="912"/>
      <c r="F27" s="912"/>
      <c r="G27" s="912"/>
      <c r="H27" s="912"/>
      <c r="I27" s="912"/>
      <c r="J27" s="899"/>
      <c r="K27" s="912"/>
      <c r="L27" s="899"/>
      <c r="M27" s="912"/>
      <c r="N27" s="912"/>
      <c r="O27" s="912"/>
      <c r="P27" s="912"/>
      <c r="Q27" s="912"/>
      <c r="R27" s="899"/>
      <c r="S27" s="912"/>
      <c r="T27" s="912"/>
      <c r="U27" s="912"/>
    </row>
    <row r="28" spans="2:21">
      <c r="B28" s="894" t="s">
        <v>1868</v>
      </c>
      <c r="C28" s="894" t="s">
        <v>2075</v>
      </c>
      <c r="D28" s="894" t="s">
        <v>2075</v>
      </c>
      <c r="E28" s="894" t="s">
        <v>2075</v>
      </c>
      <c r="F28" s="894" t="s">
        <v>2075</v>
      </c>
      <c r="G28" s="894" t="s">
        <v>2075</v>
      </c>
      <c r="H28" s="894" t="s">
        <v>2075</v>
      </c>
      <c r="I28" s="894" t="s">
        <v>2075</v>
      </c>
      <c r="J28" s="895" t="s">
        <v>671</v>
      </c>
      <c r="K28" s="894" t="s">
        <v>2075</v>
      </c>
      <c r="L28" s="894" t="s">
        <v>2675</v>
      </c>
      <c r="M28" s="894" t="s">
        <v>2075</v>
      </c>
      <c r="N28" s="894" t="s">
        <v>2075</v>
      </c>
      <c r="O28" s="894" t="s">
        <v>2075</v>
      </c>
      <c r="P28" s="894" t="s">
        <v>2075</v>
      </c>
      <c r="Q28" s="894" t="s">
        <v>2075</v>
      </c>
      <c r="R28" s="894" t="s">
        <v>2687</v>
      </c>
      <c r="S28" s="894" t="s">
        <v>2075</v>
      </c>
      <c r="T28" s="894" t="s">
        <v>2075</v>
      </c>
      <c r="U28" s="894" t="s">
        <v>2075</v>
      </c>
    </row>
    <row r="29" spans="2:21" ht="24">
      <c r="B29" s="896" t="s">
        <v>1869</v>
      </c>
      <c r="C29" s="896" t="s">
        <v>2075</v>
      </c>
      <c r="D29" s="896" t="s">
        <v>2075</v>
      </c>
      <c r="E29" s="896" t="s">
        <v>2075</v>
      </c>
      <c r="F29" s="896" t="s">
        <v>2075</v>
      </c>
      <c r="G29" s="896" t="s">
        <v>2075</v>
      </c>
      <c r="H29" s="896" t="s">
        <v>2075</v>
      </c>
      <c r="I29" s="896" t="s">
        <v>2075</v>
      </c>
      <c r="J29" s="897" t="s">
        <v>2723</v>
      </c>
      <c r="K29" s="896" t="s">
        <v>2075</v>
      </c>
      <c r="L29" s="898" t="s">
        <v>2725</v>
      </c>
      <c r="M29" s="896" t="s">
        <v>2075</v>
      </c>
      <c r="N29" s="896" t="s">
        <v>2075</v>
      </c>
      <c r="O29" s="896" t="s">
        <v>2075</v>
      </c>
      <c r="P29" s="896" t="s">
        <v>2075</v>
      </c>
      <c r="Q29" s="896" t="s">
        <v>2075</v>
      </c>
      <c r="R29" s="898" t="s">
        <v>1870</v>
      </c>
      <c r="S29" s="896" t="s">
        <v>2075</v>
      </c>
      <c r="T29" s="896" t="s">
        <v>2075</v>
      </c>
      <c r="U29" s="896" t="s">
        <v>2075</v>
      </c>
    </row>
    <row r="30" spans="2:21">
      <c r="B30" s="911" t="s">
        <v>2688</v>
      </c>
      <c r="C30" s="912"/>
      <c r="D30" s="912"/>
      <c r="E30" s="912"/>
      <c r="F30" s="912"/>
      <c r="G30" s="912"/>
      <c r="H30" s="912"/>
      <c r="I30" s="912"/>
      <c r="J30" s="899"/>
      <c r="K30" s="912"/>
      <c r="L30" s="899"/>
      <c r="M30" s="912"/>
      <c r="N30" s="912"/>
      <c r="O30" s="912"/>
      <c r="P30" s="912"/>
      <c r="Q30" s="912"/>
      <c r="R30" s="899"/>
      <c r="S30" s="912"/>
      <c r="T30" s="912"/>
      <c r="U30" s="912"/>
    </row>
    <row r="31" spans="2:21">
      <c r="B31" s="900" t="s">
        <v>2689</v>
      </c>
      <c r="C31" s="900" t="s">
        <v>2075</v>
      </c>
      <c r="D31" s="900" t="s">
        <v>2075</v>
      </c>
      <c r="E31" s="900" t="s">
        <v>2075</v>
      </c>
      <c r="F31" s="900" t="s">
        <v>2075</v>
      </c>
      <c r="G31" s="900" t="s">
        <v>2075</v>
      </c>
      <c r="H31" s="900" t="s">
        <v>2075</v>
      </c>
      <c r="I31" s="900" t="s">
        <v>2075</v>
      </c>
      <c r="J31" s="901" t="s">
        <v>2724</v>
      </c>
      <c r="K31" s="900" t="s">
        <v>2075</v>
      </c>
      <c r="L31" s="900" t="s">
        <v>2075</v>
      </c>
      <c r="M31" s="900" t="s">
        <v>2075</v>
      </c>
      <c r="N31" s="900" t="s">
        <v>2075</v>
      </c>
      <c r="O31" s="900" t="s">
        <v>2075</v>
      </c>
      <c r="P31" s="900" t="s">
        <v>2075</v>
      </c>
      <c r="Q31" s="900" t="s">
        <v>2075</v>
      </c>
      <c r="R31" s="900" t="s">
        <v>2721</v>
      </c>
      <c r="S31" s="900" t="s">
        <v>2075</v>
      </c>
      <c r="T31" s="900" t="s">
        <v>2075</v>
      </c>
      <c r="U31" s="900" t="s">
        <v>2075</v>
      </c>
    </row>
  </sheetData>
  <conditionalFormatting sqref="C6:U31">
    <cfRule type="cellIs" dxfId="0" priority="1" operator="equal">
      <formula>"NC"</formula>
    </cfRule>
  </conditionalFormatting>
  <hyperlinks>
    <hyperlink ref="A2" location="Sommaire!A1" display="Retour au sommaire" xr:uid="{2030EFAD-0BF6-4F74-B9EA-6DA7F70855D3}"/>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9EED5-669A-42E0-955C-0306A28B6226}">
  <sheetPr codeName="Feuil31"/>
  <dimension ref="A2:E164"/>
  <sheetViews>
    <sheetView topLeftCell="A146" workbookViewId="0"/>
  </sheetViews>
  <sheetFormatPr baseColWidth="10" defaultRowHeight="12"/>
  <cols>
    <col min="1" max="1" width="11.5546875" style="49"/>
    <col min="2" max="2" width="34.88671875" style="49" bestFit="1" customWidth="1"/>
    <col min="3" max="3" width="41.109375" style="49" bestFit="1" customWidth="1"/>
    <col min="4" max="4" width="20" style="49" bestFit="1" customWidth="1"/>
    <col min="5" max="5" width="18.33203125" style="902" bestFit="1" customWidth="1"/>
    <col min="6" max="16384" width="11.5546875" style="49"/>
  </cols>
  <sheetData>
    <row r="2" spans="1:5" ht="16.2">
      <c r="A2" s="909" t="s">
        <v>2710</v>
      </c>
    </row>
    <row r="3" spans="1:5" ht="28.8">
      <c r="A3" s="176" t="s">
        <v>2754</v>
      </c>
    </row>
    <row r="5" spans="1:5">
      <c r="B5" s="185" t="s">
        <v>2429</v>
      </c>
      <c r="C5" s="185" t="s">
        <v>2432</v>
      </c>
      <c r="D5" s="185" t="s">
        <v>2709</v>
      </c>
      <c r="E5" s="918" t="s">
        <v>1674</v>
      </c>
    </row>
    <row r="6" spans="1:5">
      <c r="B6" s="917" t="s">
        <v>674</v>
      </c>
      <c r="C6" s="917" t="s">
        <v>1453</v>
      </c>
      <c r="D6" s="917" t="s">
        <v>1993</v>
      </c>
      <c r="E6" s="923">
        <v>299916946281</v>
      </c>
    </row>
    <row r="7" spans="1:5">
      <c r="B7" s="184" t="s">
        <v>675</v>
      </c>
      <c r="C7" s="184" t="s">
        <v>1453</v>
      </c>
      <c r="D7" s="184" t="s">
        <v>1993</v>
      </c>
      <c r="E7" s="905">
        <v>194523967197</v>
      </c>
    </row>
    <row r="8" spans="1:5">
      <c r="B8" s="917" t="s">
        <v>690</v>
      </c>
      <c r="C8" s="917" t="s">
        <v>1504</v>
      </c>
      <c r="D8" s="917" t="s">
        <v>1503</v>
      </c>
      <c r="E8" s="923">
        <v>26445547725</v>
      </c>
    </row>
    <row r="9" spans="1:5">
      <c r="B9" s="184" t="s">
        <v>676</v>
      </c>
      <c r="C9" s="184" t="s">
        <v>1453</v>
      </c>
      <c r="D9" s="184" t="s">
        <v>1993</v>
      </c>
      <c r="E9" s="905">
        <v>25305048266</v>
      </c>
    </row>
    <row r="10" spans="1:5">
      <c r="B10" s="917" t="s">
        <v>694</v>
      </c>
      <c r="C10" s="917" t="s">
        <v>1451</v>
      </c>
      <c r="D10" s="917" t="s">
        <v>1993</v>
      </c>
      <c r="E10" s="923">
        <v>22673000000</v>
      </c>
    </row>
    <row r="11" spans="1:5">
      <c r="B11" s="184" t="s">
        <v>678</v>
      </c>
      <c r="C11" s="184" t="s">
        <v>1453</v>
      </c>
      <c r="D11" s="184" t="s">
        <v>1993</v>
      </c>
      <c r="E11" s="905">
        <v>22193609600</v>
      </c>
    </row>
    <row r="12" spans="1:5">
      <c r="B12" s="917" t="s">
        <v>690</v>
      </c>
      <c r="C12" s="917" t="s">
        <v>1502</v>
      </c>
      <c r="D12" s="917" t="s">
        <v>1501</v>
      </c>
      <c r="E12" s="923">
        <v>19023389863.25</v>
      </c>
    </row>
    <row r="13" spans="1:5">
      <c r="B13" s="184" t="s">
        <v>690</v>
      </c>
      <c r="C13" s="184" t="s">
        <v>1453</v>
      </c>
      <c r="D13" s="184" t="s">
        <v>1993</v>
      </c>
      <c r="E13" s="905">
        <v>18767108506</v>
      </c>
    </row>
    <row r="14" spans="1:5">
      <c r="B14" s="917" t="s">
        <v>656</v>
      </c>
      <c r="C14" s="917" t="s">
        <v>1441</v>
      </c>
      <c r="D14" s="917" t="s">
        <v>656</v>
      </c>
      <c r="E14" s="923">
        <v>13166573050</v>
      </c>
    </row>
    <row r="15" spans="1:5">
      <c r="B15" s="184" t="s">
        <v>690</v>
      </c>
      <c r="C15" s="184" t="s">
        <v>1455</v>
      </c>
      <c r="D15" s="184" t="s">
        <v>1993</v>
      </c>
      <c r="E15" s="905">
        <v>13082736196</v>
      </c>
    </row>
    <row r="16" spans="1:5">
      <c r="B16" s="917" t="s">
        <v>690</v>
      </c>
      <c r="C16" s="917" t="s">
        <v>1469</v>
      </c>
      <c r="D16" s="917" t="s">
        <v>1993</v>
      </c>
      <c r="E16" s="923">
        <v>8066083980</v>
      </c>
    </row>
    <row r="17" spans="2:5">
      <c r="B17" s="184" t="s">
        <v>690</v>
      </c>
      <c r="C17" s="184" t="s">
        <v>1467</v>
      </c>
      <c r="D17" s="184" t="s">
        <v>1993</v>
      </c>
      <c r="E17" s="905">
        <v>7293800474</v>
      </c>
    </row>
    <row r="18" spans="2:5">
      <c r="B18" s="917" t="s">
        <v>2745</v>
      </c>
      <c r="C18" s="917" t="s">
        <v>2751</v>
      </c>
      <c r="D18" s="917" t="s">
        <v>1991</v>
      </c>
      <c r="E18" s="923">
        <v>5597964155</v>
      </c>
    </row>
    <row r="19" spans="2:5">
      <c r="B19" s="184" t="s">
        <v>690</v>
      </c>
      <c r="C19" s="184" t="s">
        <v>1995</v>
      </c>
      <c r="D19" s="184" t="s">
        <v>1993</v>
      </c>
      <c r="E19" s="905">
        <v>5000000000</v>
      </c>
    </row>
    <row r="20" spans="2:5">
      <c r="B20" s="917" t="s">
        <v>674</v>
      </c>
      <c r="C20" s="917" t="s">
        <v>1455</v>
      </c>
      <c r="D20" s="917" t="s">
        <v>1993</v>
      </c>
      <c r="E20" s="923">
        <v>4664978909</v>
      </c>
    </row>
    <row r="21" spans="2:5">
      <c r="B21" s="184" t="s">
        <v>676</v>
      </c>
      <c r="C21" s="184" t="s">
        <v>1455</v>
      </c>
      <c r="D21" s="184" t="s">
        <v>1993</v>
      </c>
      <c r="E21" s="905">
        <v>3564929662</v>
      </c>
    </row>
    <row r="22" spans="2:5">
      <c r="B22" s="917" t="s">
        <v>690</v>
      </c>
      <c r="C22" s="917" t="s">
        <v>1461</v>
      </c>
      <c r="D22" s="917" t="s">
        <v>1993</v>
      </c>
      <c r="E22" s="923">
        <v>2957656215</v>
      </c>
    </row>
    <row r="23" spans="2:5">
      <c r="B23" s="184" t="s">
        <v>690</v>
      </c>
      <c r="C23" s="184" t="s">
        <v>1457</v>
      </c>
      <c r="D23" s="184" t="s">
        <v>1993</v>
      </c>
      <c r="E23" s="905">
        <v>2368032938</v>
      </c>
    </row>
    <row r="24" spans="2:5">
      <c r="B24" s="917" t="s">
        <v>694</v>
      </c>
      <c r="C24" s="917" t="s">
        <v>1455</v>
      </c>
      <c r="D24" s="917" t="s">
        <v>1993</v>
      </c>
      <c r="E24" s="923">
        <v>2163311543</v>
      </c>
    </row>
    <row r="25" spans="2:5">
      <c r="B25" s="184" t="s">
        <v>694</v>
      </c>
      <c r="C25" s="184" t="s">
        <v>1453</v>
      </c>
      <c r="D25" s="184" t="s">
        <v>1993</v>
      </c>
      <c r="E25" s="905">
        <v>1940792773</v>
      </c>
    </row>
    <row r="26" spans="2:5">
      <c r="B26" s="917" t="s">
        <v>2155</v>
      </c>
      <c r="C26" s="917" t="s">
        <v>1992</v>
      </c>
      <c r="D26" s="917" t="s">
        <v>1991</v>
      </c>
      <c r="E26" s="923">
        <v>1674104076</v>
      </c>
    </row>
    <row r="27" spans="2:5">
      <c r="B27" s="184" t="s">
        <v>676</v>
      </c>
      <c r="C27" s="184" t="s">
        <v>1481</v>
      </c>
      <c r="D27" s="184" t="s">
        <v>1365</v>
      </c>
      <c r="E27" s="905">
        <v>1618175712</v>
      </c>
    </row>
    <row r="28" spans="2:5">
      <c r="B28" s="917" t="s">
        <v>676</v>
      </c>
      <c r="C28" s="917" t="s">
        <v>1480</v>
      </c>
      <c r="D28" s="917" t="s">
        <v>1365</v>
      </c>
      <c r="E28" s="923">
        <v>1470506329</v>
      </c>
    </row>
    <row r="29" spans="2:5">
      <c r="B29" s="184" t="s">
        <v>674</v>
      </c>
      <c r="C29" s="184" t="s">
        <v>1440</v>
      </c>
      <c r="D29" s="184" t="s">
        <v>656</v>
      </c>
      <c r="E29" s="905">
        <v>1435541876.8805525</v>
      </c>
    </row>
    <row r="30" spans="2:5">
      <c r="B30" s="917" t="s">
        <v>2075</v>
      </c>
      <c r="C30" s="917" t="s">
        <v>2692</v>
      </c>
      <c r="D30" s="917" t="s">
        <v>1991</v>
      </c>
      <c r="E30" s="923">
        <v>1433452098.5</v>
      </c>
    </row>
    <row r="31" spans="2:5">
      <c r="B31" s="184" t="s">
        <v>677</v>
      </c>
      <c r="C31" s="184" t="s">
        <v>1481</v>
      </c>
      <c r="D31" s="184" t="s">
        <v>1365</v>
      </c>
      <c r="E31" s="905">
        <v>1250936908</v>
      </c>
    </row>
    <row r="32" spans="2:5">
      <c r="B32" s="917" t="s">
        <v>675</v>
      </c>
      <c r="C32" s="917" t="s">
        <v>1454</v>
      </c>
      <c r="D32" s="917" t="s">
        <v>1993</v>
      </c>
      <c r="E32" s="923">
        <v>1152225246</v>
      </c>
    </row>
    <row r="33" spans="2:5">
      <c r="B33" s="184" t="s">
        <v>674</v>
      </c>
      <c r="C33" s="184" t="s">
        <v>1454</v>
      </c>
      <c r="D33" s="184" t="s">
        <v>1993</v>
      </c>
      <c r="E33" s="905">
        <v>1152225246</v>
      </c>
    </row>
    <row r="34" spans="2:5">
      <c r="B34" s="917" t="s">
        <v>679</v>
      </c>
      <c r="C34" s="917" t="s">
        <v>1455</v>
      </c>
      <c r="D34" s="917" t="s">
        <v>1993</v>
      </c>
      <c r="E34" s="923">
        <v>1146334672</v>
      </c>
    </row>
    <row r="35" spans="2:5">
      <c r="B35" s="184" t="s">
        <v>675</v>
      </c>
      <c r="C35" s="184" t="s">
        <v>1440</v>
      </c>
      <c r="D35" s="184" t="s">
        <v>656</v>
      </c>
      <c r="E35" s="905">
        <v>1130273358.6004083</v>
      </c>
    </row>
    <row r="36" spans="2:5">
      <c r="B36" s="917" t="s">
        <v>676</v>
      </c>
      <c r="C36" s="917" t="s">
        <v>1468</v>
      </c>
      <c r="D36" s="917" t="s">
        <v>1993</v>
      </c>
      <c r="E36" s="923">
        <v>1027087892</v>
      </c>
    </row>
    <row r="37" spans="2:5">
      <c r="B37" s="184" t="s">
        <v>674</v>
      </c>
      <c r="C37" s="184" t="s">
        <v>1480</v>
      </c>
      <c r="D37" s="184" t="s">
        <v>1365</v>
      </c>
      <c r="E37" s="905">
        <v>936091307</v>
      </c>
    </row>
    <row r="38" spans="2:5">
      <c r="B38" s="917" t="s">
        <v>690</v>
      </c>
      <c r="C38" s="917" t="s">
        <v>1498</v>
      </c>
      <c r="D38" s="917" t="s">
        <v>1497</v>
      </c>
      <c r="E38" s="923">
        <v>789272047</v>
      </c>
    </row>
    <row r="39" spans="2:5">
      <c r="B39" s="184" t="s">
        <v>690</v>
      </c>
      <c r="C39" s="184" t="s">
        <v>1459</v>
      </c>
      <c r="D39" s="184" t="s">
        <v>1993</v>
      </c>
      <c r="E39" s="905">
        <v>774353053</v>
      </c>
    </row>
    <row r="40" spans="2:5">
      <c r="B40" s="917" t="s">
        <v>674</v>
      </c>
      <c r="C40" s="917" t="s">
        <v>429</v>
      </c>
      <c r="D40" s="917" t="s">
        <v>428</v>
      </c>
      <c r="E40" s="923">
        <v>753975269</v>
      </c>
    </row>
    <row r="41" spans="2:5">
      <c r="B41" s="184" t="s">
        <v>677</v>
      </c>
      <c r="C41" s="184" t="s">
        <v>429</v>
      </c>
      <c r="D41" s="184" t="s">
        <v>428</v>
      </c>
      <c r="E41" s="905">
        <v>683389468</v>
      </c>
    </row>
    <row r="42" spans="2:5">
      <c r="B42" s="917" t="s">
        <v>674</v>
      </c>
      <c r="C42" s="917" t="s">
        <v>1498</v>
      </c>
      <c r="D42" s="917" t="s">
        <v>1497</v>
      </c>
      <c r="E42" s="923">
        <v>468346817</v>
      </c>
    </row>
    <row r="43" spans="2:5">
      <c r="B43" s="184" t="s">
        <v>2187</v>
      </c>
      <c r="C43" s="184" t="s">
        <v>1488</v>
      </c>
      <c r="D43" s="184" t="s">
        <v>1486</v>
      </c>
      <c r="E43" s="905">
        <v>358372400</v>
      </c>
    </row>
    <row r="44" spans="2:5">
      <c r="B44" s="917" t="s">
        <v>2075</v>
      </c>
      <c r="C44" s="917" t="s">
        <v>1495</v>
      </c>
      <c r="D44" s="917" t="s">
        <v>1486</v>
      </c>
      <c r="E44" s="923">
        <v>351203020</v>
      </c>
    </row>
    <row r="45" spans="2:5">
      <c r="B45" s="184" t="s">
        <v>676</v>
      </c>
      <c r="C45" s="184" t="s">
        <v>1498</v>
      </c>
      <c r="D45" s="184" t="s">
        <v>1497</v>
      </c>
      <c r="E45" s="905">
        <v>350159390</v>
      </c>
    </row>
    <row r="46" spans="2:5">
      <c r="B46" s="917" t="s">
        <v>674</v>
      </c>
      <c r="C46" s="917" t="s">
        <v>1682</v>
      </c>
      <c r="D46" s="917" t="s">
        <v>2708</v>
      </c>
      <c r="E46" s="923">
        <v>333058410.33125007</v>
      </c>
    </row>
    <row r="47" spans="2:5">
      <c r="B47" s="184" t="s">
        <v>679</v>
      </c>
      <c r="C47" s="184" t="s">
        <v>1440</v>
      </c>
      <c r="D47" s="184" t="s">
        <v>656</v>
      </c>
      <c r="E47" s="905">
        <v>320459743.47878641</v>
      </c>
    </row>
    <row r="48" spans="2:5">
      <c r="B48" s="917" t="s">
        <v>674</v>
      </c>
      <c r="C48" s="917" t="s">
        <v>1664</v>
      </c>
      <c r="D48" s="917" t="s">
        <v>2708</v>
      </c>
      <c r="E48" s="923">
        <v>251673382.25725001</v>
      </c>
    </row>
    <row r="49" spans="2:5">
      <c r="B49" s="184" t="s">
        <v>2695</v>
      </c>
      <c r="C49" s="184" t="s">
        <v>1481</v>
      </c>
      <c r="D49" s="184" t="s">
        <v>1365</v>
      </c>
      <c r="E49" s="905">
        <v>250555465</v>
      </c>
    </row>
    <row r="50" spans="2:5">
      <c r="B50" s="917" t="s">
        <v>682</v>
      </c>
      <c r="C50" s="917" t="s">
        <v>1454</v>
      </c>
      <c r="D50" s="917" t="s">
        <v>1993</v>
      </c>
      <c r="E50" s="923">
        <v>236795333</v>
      </c>
    </row>
    <row r="51" spans="2:5">
      <c r="B51" s="184" t="s">
        <v>690</v>
      </c>
      <c r="C51" s="184" t="s">
        <v>1481</v>
      </c>
      <c r="D51" s="184" t="s">
        <v>1365</v>
      </c>
      <c r="E51" s="905">
        <v>233810743</v>
      </c>
    </row>
    <row r="52" spans="2:5">
      <c r="B52" s="917" t="s">
        <v>690</v>
      </c>
      <c r="C52" s="917" t="s">
        <v>1458</v>
      </c>
      <c r="D52" s="917" t="s">
        <v>1993</v>
      </c>
      <c r="E52" s="923">
        <v>220171090</v>
      </c>
    </row>
    <row r="53" spans="2:5">
      <c r="B53" s="184" t="s">
        <v>2736</v>
      </c>
      <c r="C53" s="184" t="s">
        <v>1488</v>
      </c>
      <c r="D53" s="184" t="s">
        <v>1486</v>
      </c>
      <c r="E53" s="905">
        <v>206465700</v>
      </c>
    </row>
    <row r="54" spans="2:5">
      <c r="B54" s="917" t="s">
        <v>656</v>
      </c>
      <c r="C54" s="917" t="s">
        <v>1498</v>
      </c>
      <c r="D54" s="917" t="s">
        <v>1497</v>
      </c>
      <c r="E54" s="923">
        <v>203414117</v>
      </c>
    </row>
    <row r="55" spans="2:5">
      <c r="B55" s="184" t="s">
        <v>2120</v>
      </c>
      <c r="C55" s="184" t="s">
        <v>1488</v>
      </c>
      <c r="D55" s="184" t="s">
        <v>1486</v>
      </c>
      <c r="E55" s="905">
        <v>197227241</v>
      </c>
    </row>
    <row r="56" spans="2:5">
      <c r="B56" s="917" t="s">
        <v>2697</v>
      </c>
      <c r="C56" s="917" t="s">
        <v>1498</v>
      </c>
      <c r="D56" s="917" t="s">
        <v>1497</v>
      </c>
      <c r="E56" s="923">
        <v>184581168</v>
      </c>
    </row>
    <row r="57" spans="2:5">
      <c r="B57" s="184" t="s">
        <v>2698</v>
      </c>
      <c r="C57" s="184" t="s">
        <v>1498</v>
      </c>
      <c r="D57" s="184" t="s">
        <v>1497</v>
      </c>
      <c r="E57" s="905">
        <v>168116178</v>
      </c>
    </row>
    <row r="58" spans="2:5">
      <c r="B58" s="917" t="s">
        <v>2748</v>
      </c>
      <c r="C58" s="917" t="s">
        <v>1488</v>
      </c>
      <c r="D58" s="917" t="s">
        <v>1486</v>
      </c>
      <c r="E58" s="923">
        <v>155553600</v>
      </c>
    </row>
    <row r="59" spans="2:5">
      <c r="B59" s="184" t="s">
        <v>2075</v>
      </c>
      <c r="C59" s="184" t="s">
        <v>1492</v>
      </c>
      <c r="D59" s="184" t="s">
        <v>1486</v>
      </c>
      <c r="E59" s="905">
        <v>153236000</v>
      </c>
    </row>
    <row r="60" spans="2:5">
      <c r="B60" s="917" t="s">
        <v>677</v>
      </c>
      <c r="C60" s="917" t="s">
        <v>1480</v>
      </c>
      <c r="D60" s="917" t="s">
        <v>1365</v>
      </c>
      <c r="E60" s="923">
        <v>142043296</v>
      </c>
    </row>
    <row r="61" spans="2:5">
      <c r="B61" s="184" t="s">
        <v>678</v>
      </c>
      <c r="C61" s="184" t="s">
        <v>1454</v>
      </c>
      <c r="D61" s="184" t="s">
        <v>1993</v>
      </c>
      <c r="E61" s="905">
        <v>138808197</v>
      </c>
    </row>
    <row r="62" spans="2:5">
      <c r="B62" s="917" t="s">
        <v>674</v>
      </c>
      <c r="C62" s="917" t="s">
        <v>1481</v>
      </c>
      <c r="D62" s="917" t="s">
        <v>1365</v>
      </c>
      <c r="E62" s="923">
        <v>138731873</v>
      </c>
    </row>
    <row r="63" spans="2:5">
      <c r="B63" s="184" t="s">
        <v>694</v>
      </c>
      <c r="C63" s="184" t="s">
        <v>1992</v>
      </c>
      <c r="D63" s="184" t="s">
        <v>1991</v>
      </c>
      <c r="E63" s="905">
        <v>137695327</v>
      </c>
    </row>
    <row r="64" spans="2:5">
      <c r="B64" s="917" t="s">
        <v>683</v>
      </c>
      <c r="C64" s="917" t="s">
        <v>429</v>
      </c>
      <c r="D64" s="917" t="s">
        <v>428</v>
      </c>
      <c r="E64" s="923">
        <v>121134934</v>
      </c>
    </row>
    <row r="65" spans="2:5">
      <c r="B65" s="184" t="s">
        <v>679</v>
      </c>
      <c r="C65" s="184" t="s">
        <v>429</v>
      </c>
      <c r="D65" s="184" t="s">
        <v>428</v>
      </c>
      <c r="E65" s="905">
        <v>115353400</v>
      </c>
    </row>
    <row r="66" spans="2:5">
      <c r="B66" s="917" t="s">
        <v>690</v>
      </c>
      <c r="C66" s="917" t="s">
        <v>1480</v>
      </c>
      <c r="D66" s="917" t="s">
        <v>1365</v>
      </c>
      <c r="E66" s="923">
        <v>114257745</v>
      </c>
    </row>
    <row r="67" spans="2:5">
      <c r="B67" s="184" t="s">
        <v>674</v>
      </c>
      <c r="C67" s="184" t="s">
        <v>1482</v>
      </c>
      <c r="D67" s="184" t="s">
        <v>1365</v>
      </c>
      <c r="E67" s="905">
        <v>101075075</v>
      </c>
    </row>
    <row r="68" spans="2:5">
      <c r="B68" s="917" t="s">
        <v>677</v>
      </c>
      <c r="C68" s="917" t="s">
        <v>1440</v>
      </c>
      <c r="D68" s="917" t="s">
        <v>656</v>
      </c>
      <c r="E68" s="923">
        <v>100835637.62233065</v>
      </c>
    </row>
    <row r="69" spans="2:5">
      <c r="B69" s="184" t="s">
        <v>675</v>
      </c>
      <c r="C69" s="184" t="s">
        <v>2002</v>
      </c>
      <c r="D69" s="184" t="s">
        <v>1508</v>
      </c>
      <c r="E69" s="905">
        <v>98565580</v>
      </c>
    </row>
    <row r="70" spans="2:5">
      <c r="B70" s="917" t="s">
        <v>676</v>
      </c>
      <c r="C70" s="917" t="s">
        <v>1458</v>
      </c>
      <c r="D70" s="917" t="s">
        <v>1993</v>
      </c>
      <c r="E70" s="923">
        <v>96415404</v>
      </c>
    </row>
    <row r="71" spans="2:5">
      <c r="B71" s="184" t="s">
        <v>678</v>
      </c>
      <c r="C71" s="184" t="s">
        <v>1455</v>
      </c>
      <c r="D71" s="184" t="s">
        <v>1993</v>
      </c>
      <c r="E71" s="905">
        <v>94081540</v>
      </c>
    </row>
    <row r="72" spans="2:5">
      <c r="B72" s="917" t="s">
        <v>656</v>
      </c>
      <c r="C72" s="917" t="s">
        <v>1682</v>
      </c>
      <c r="D72" s="917" t="s">
        <v>2708</v>
      </c>
      <c r="E72" s="923">
        <v>83473000</v>
      </c>
    </row>
    <row r="73" spans="2:5">
      <c r="B73" s="184" t="s">
        <v>2744</v>
      </c>
      <c r="C73" s="184" t="s">
        <v>1488</v>
      </c>
      <c r="D73" s="184" t="s">
        <v>1486</v>
      </c>
      <c r="E73" s="905">
        <v>71957000</v>
      </c>
    </row>
    <row r="74" spans="2:5">
      <c r="B74" s="917" t="s">
        <v>677</v>
      </c>
      <c r="C74" s="917" t="s">
        <v>1482</v>
      </c>
      <c r="D74" s="917" t="s">
        <v>1365</v>
      </c>
      <c r="E74" s="923">
        <v>70982410</v>
      </c>
    </row>
    <row r="75" spans="2:5">
      <c r="B75" s="184" t="s">
        <v>2700</v>
      </c>
      <c r="C75" s="184" t="s">
        <v>1498</v>
      </c>
      <c r="D75" s="184" t="s">
        <v>1497</v>
      </c>
      <c r="E75" s="905">
        <v>51063160</v>
      </c>
    </row>
    <row r="76" spans="2:5">
      <c r="B76" s="917" t="s">
        <v>676</v>
      </c>
      <c r="C76" s="917" t="s">
        <v>1454</v>
      </c>
      <c r="D76" s="917" t="s">
        <v>1993</v>
      </c>
      <c r="E76" s="923">
        <v>49758105</v>
      </c>
    </row>
    <row r="77" spans="2:5">
      <c r="B77" s="184" t="s">
        <v>2695</v>
      </c>
      <c r="C77" s="184" t="s">
        <v>1498</v>
      </c>
      <c r="D77" s="184" t="s">
        <v>1497</v>
      </c>
      <c r="E77" s="905">
        <v>45839730</v>
      </c>
    </row>
    <row r="78" spans="2:5">
      <c r="B78" s="917" t="s">
        <v>674</v>
      </c>
      <c r="C78" s="917" t="s">
        <v>1438</v>
      </c>
      <c r="D78" s="917" t="s">
        <v>428</v>
      </c>
      <c r="E78" s="923">
        <v>44537925</v>
      </c>
    </row>
    <row r="79" spans="2:5">
      <c r="B79" s="184" t="s">
        <v>683</v>
      </c>
      <c r="C79" s="184" t="s">
        <v>1438</v>
      </c>
      <c r="D79" s="184" t="s">
        <v>428</v>
      </c>
      <c r="E79" s="905">
        <v>44264000</v>
      </c>
    </row>
    <row r="80" spans="2:5">
      <c r="B80" s="917" t="s">
        <v>680</v>
      </c>
      <c r="C80" s="917" t="s">
        <v>1438</v>
      </c>
      <c r="D80" s="917" t="s">
        <v>428</v>
      </c>
      <c r="E80" s="923">
        <v>44222573</v>
      </c>
    </row>
    <row r="81" spans="2:5">
      <c r="B81" s="184" t="s">
        <v>679</v>
      </c>
      <c r="C81" s="184" t="s">
        <v>1498</v>
      </c>
      <c r="D81" s="184" t="s">
        <v>1497</v>
      </c>
      <c r="E81" s="905">
        <v>42708072</v>
      </c>
    </row>
    <row r="82" spans="2:5">
      <c r="B82" s="917" t="s">
        <v>680</v>
      </c>
      <c r="C82" s="917" t="s">
        <v>1455</v>
      </c>
      <c r="D82" s="917" t="s">
        <v>1993</v>
      </c>
      <c r="E82" s="923">
        <v>42153293</v>
      </c>
    </row>
    <row r="83" spans="2:5">
      <c r="B83" s="184" t="s">
        <v>679</v>
      </c>
      <c r="C83" s="184" t="s">
        <v>1454</v>
      </c>
      <c r="D83" s="184" t="s">
        <v>1993</v>
      </c>
      <c r="E83" s="905">
        <v>40518712</v>
      </c>
    </row>
    <row r="84" spans="2:5">
      <c r="B84" s="917" t="s">
        <v>680</v>
      </c>
      <c r="C84" s="917" t="s">
        <v>429</v>
      </c>
      <c r="D84" s="917" t="s">
        <v>428</v>
      </c>
      <c r="E84" s="923">
        <v>39317850</v>
      </c>
    </row>
    <row r="85" spans="2:5">
      <c r="B85" s="184" t="s">
        <v>674</v>
      </c>
      <c r="C85" s="184" t="s">
        <v>1458</v>
      </c>
      <c r="D85" s="184" t="s">
        <v>1993</v>
      </c>
      <c r="E85" s="905">
        <v>38404924</v>
      </c>
    </row>
    <row r="86" spans="2:5">
      <c r="B86" s="917" t="s">
        <v>676</v>
      </c>
      <c r="C86" s="917" t="s">
        <v>1479</v>
      </c>
      <c r="D86" s="917" t="s">
        <v>1365</v>
      </c>
      <c r="E86" s="923">
        <v>30033604</v>
      </c>
    </row>
    <row r="87" spans="2:5">
      <c r="B87" s="184" t="s">
        <v>694</v>
      </c>
      <c r="C87" s="184" t="s">
        <v>1454</v>
      </c>
      <c r="D87" s="184" t="s">
        <v>1993</v>
      </c>
      <c r="E87" s="905">
        <v>29715501</v>
      </c>
    </row>
    <row r="88" spans="2:5">
      <c r="B88" s="917" t="s">
        <v>2731</v>
      </c>
      <c r="C88" s="917" t="s">
        <v>1488</v>
      </c>
      <c r="D88" s="917" t="s">
        <v>1486</v>
      </c>
      <c r="E88" s="923">
        <v>26048250</v>
      </c>
    </row>
    <row r="89" spans="2:5">
      <c r="B89" s="184" t="s">
        <v>690</v>
      </c>
      <c r="C89" s="184" t="s">
        <v>1464</v>
      </c>
      <c r="D89" s="184" t="s">
        <v>1993</v>
      </c>
      <c r="E89" s="905">
        <v>25921994</v>
      </c>
    </row>
    <row r="90" spans="2:5">
      <c r="B90" s="917" t="s">
        <v>2747</v>
      </c>
      <c r="C90" s="917" t="s">
        <v>1488</v>
      </c>
      <c r="D90" s="917" t="s">
        <v>1486</v>
      </c>
      <c r="E90" s="923">
        <v>20815000</v>
      </c>
    </row>
    <row r="91" spans="2:5">
      <c r="B91" s="184" t="s">
        <v>674</v>
      </c>
      <c r="C91" s="184" t="s">
        <v>1479</v>
      </c>
      <c r="D91" s="184" t="s">
        <v>1365</v>
      </c>
      <c r="E91" s="905">
        <v>20456485</v>
      </c>
    </row>
    <row r="92" spans="2:5">
      <c r="B92" s="917" t="s">
        <v>674</v>
      </c>
      <c r="C92" s="917" t="s">
        <v>1483</v>
      </c>
      <c r="D92" s="917" t="s">
        <v>1365</v>
      </c>
      <c r="E92" s="923">
        <v>20214941</v>
      </c>
    </row>
    <row r="93" spans="2:5">
      <c r="B93" s="184" t="s">
        <v>684</v>
      </c>
      <c r="C93" s="184" t="s">
        <v>1491</v>
      </c>
      <c r="D93" s="184" t="s">
        <v>428</v>
      </c>
      <c r="E93" s="905">
        <v>16000000</v>
      </c>
    </row>
    <row r="94" spans="2:5">
      <c r="B94" s="917" t="s">
        <v>683</v>
      </c>
      <c r="C94" s="917" t="s">
        <v>1481</v>
      </c>
      <c r="D94" s="917" t="s">
        <v>1365</v>
      </c>
      <c r="E94" s="923">
        <v>15184026</v>
      </c>
    </row>
    <row r="95" spans="2:5">
      <c r="B95" s="184" t="s">
        <v>2075</v>
      </c>
      <c r="C95" s="184" t="s">
        <v>1487</v>
      </c>
      <c r="D95" s="184" t="s">
        <v>1486</v>
      </c>
      <c r="E95" s="905">
        <v>15145654</v>
      </c>
    </row>
    <row r="96" spans="2:5">
      <c r="B96" s="917" t="s">
        <v>677</v>
      </c>
      <c r="C96" s="917" t="s">
        <v>1483</v>
      </c>
      <c r="D96" s="917" t="s">
        <v>1365</v>
      </c>
      <c r="E96" s="923">
        <v>14198751</v>
      </c>
    </row>
    <row r="97" spans="2:5">
      <c r="B97" s="184" t="s">
        <v>688</v>
      </c>
      <c r="C97" s="184" t="s">
        <v>1682</v>
      </c>
      <c r="D97" s="184" t="s">
        <v>2708</v>
      </c>
      <c r="E97" s="905">
        <v>13410000</v>
      </c>
    </row>
    <row r="98" spans="2:5">
      <c r="B98" s="917" t="s">
        <v>2735</v>
      </c>
      <c r="C98" s="917" t="s">
        <v>1488</v>
      </c>
      <c r="D98" s="917" t="s">
        <v>1486</v>
      </c>
      <c r="E98" s="923">
        <v>13270200</v>
      </c>
    </row>
    <row r="99" spans="2:5">
      <c r="B99" s="184" t="s">
        <v>679</v>
      </c>
      <c r="C99" s="184" t="s">
        <v>1480</v>
      </c>
      <c r="D99" s="184" t="s">
        <v>1365</v>
      </c>
      <c r="E99" s="905">
        <v>11890566</v>
      </c>
    </row>
    <row r="100" spans="2:5">
      <c r="B100" s="917" t="s">
        <v>694</v>
      </c>
      <c r="C100" s="917" t="s">
        <v>1457</v>
      </c>
      <c r="D100" s="917" t="s">
        <v>1993</v>
      </c>
      <c r="E100" s="923">
        <v>11100753</v>
      </c>
    </row>
    <row r="101" spans="2:5">
      <c r="B101" s="184" t="s">
        <v>2730</v>
      </c>
      <c r="C101" s="184" t="s">
        <v>1488</v>
      </c>
      <c r="D101" s="184" t="s">
        <v>1486</v>
      </c>
      <c r="E101" s="905">
        <v>10371500</v>
      </c>
    </row>
    <row r="102" spans="2:5">
      <c r="B102" s="917" t="s">
        <v>2141</v>
      </c>
      <c r="C102" s="917" t="s">
        <v>1488</v>
      </c>
      <c r="D102" s="917" t="s">
        <v>1486</v>
      </c>
      <c r="E102" s="923">
        <v>10100000</v>
      </c>
    </row>
    <row r="103" spans="2:5">
      <c r="B103" s="184" t="s">
        <v>682</v>
      </c>
      <c r="C103" s="184" t="s">
        <v>1464</v>
      </c>
      <c r="D103" s="184" t="s">
        <v>1993</v>
      </c>
      <c r="E103" s="905">
        <v>7323566</v>
      </c>
    </row>
    <row r="104" spans="2:5">
      <c r="B104" s="917" t="s">
        <v>678</v>
      </c>
      <c r="C104" s="917" t="s">
        <v>1464</v>
      </c>
      <c r="D104" s="917" t="s">
        <v>1993</v>
      </c>
      <c r="E104" s="923">
        <v>7004622</v>
      </c>
    </row>
    <row r="105" spans="2:5">
      <c r="B105" s="184" t="s">
        <v>676</v>
      </c>
      <c r="C105" s="184" t="s">
        <v>1464</v>
      </c>
      <c r="D105" s="184" t="s">
        <v>1993</v>
      </c>
      <c r="E105" s="905">
        <v>6872080</v>
      </c>
    </row>
    <row r="106" spans="2:5">
      <c r="B106" s="917" t="s">
        <v>690</v>
      </c>
      <c r="C106" s="917" t="s">
        <v>1482</v>
      </c>
      <c r="D106" s="917" t="s">
        <v>1365</v>
      </c>
      <c r="E106" s="923">
        <v>6757536</v>
      </c>
    </row>
    <row r="107" spans="2:5">
      <c r="B107" s="184" t="s">
        <v>683</v>
      </c>
      <c r="C107" s="184" t="s">
        <v>1482</v>
      </c>
      <c r="D107" s="184" t="s">
        <v>1365</v>
      </c>
      <c r="E107" s="905">
        <v>6326674</v>
      </c>
    </row>
    <row r="108" spans="2:5">
      <c r="B108" s="917" t="s">
        <v>680</v>
      </c>
      <c r="C108" s="917" t="s">
        <v>1454</v>
      </c>
      <c r="D108" s="917" t="s">
        <v>1993</v>
      </c>
      <c r="E108" s="923">
        <v>5452564</v>
      </c>
    </row>
    <row r="109" spans="2:5">
      <c r="B109" s="184" t="s">
        <v>688</v>
      </c>
      <c r="C109" s="184" t="s">
        <v>1480</v>
      </c>
      <c r="D109" s="184" t="s">
        <v>1365</v>
      </c>
      <c r="E109" s="905">
        <v>5451000</v>
      </c>
    </row>
    <row r="110" spans="2:5">
      <c r="B110" s="917" t="s">
        <v>682</v>
      </c>
      <c r="C110" s="917" t="s">
        <v>1469</v>
      </c>
      <c r="D110" s="917" t="s">
        <v>1993</v>
      </c>
      <c r="E110" s="923">
        <v>5330847</v>
      </c>
    </row>
    <row r="111" spans="2:5">
      <c r="B111" s="184" t="s">
        <v>2732</v>
      </c>
      <c r="C111" s="184" t="s">
        <v>1490</v>
      </c>
      <c r="D111" s="184" t="s">
        <v>1486</v>
      </c>
      <c r="E111" s="905">
        <v>5000000</v>
      </c>
    </row>
    <row r="112" spans="2:5">
      <c r="B112" s="917" t="s">
        <v>2746</v>
      </c>
      <c r="C112" s="917" t="s">
        <v>1490</v>
      </c>
      <c r="D112" s="917" t="s">
        <v>1486</v>
      </c>
      <c r="E112" s="923">
        <v>5000000</v>
      </c>
    </row>
    <row r="113" spans="2:5">
      <c r="B113" s="184" t="s">
        <v>680</v>
      </c>
      <c r="C113" s="184" t="s">
        <v>1498</v>
      </c>
      <c r="D113" s="184" t="s">
        <v>1497</v>
      </c>
      <c r="E113" s="905">
        <v>4800000</v>
      </c>
    </row>
    <row r="114" spans="2:5">
      <c r="B114" s="917" t="s">
        <v>2749</v>
      </c>
      <c r="C114" s="917" t="s">
        <v>1490</v>
      </c>
      <c r="D114" s="917" t="s">
        <v>1486</v>
      </c>
      <c r="E114" s="923">
        <v>4000000</v>
      </c>
    </row>
    <row r="115" spans="2:5">
      <c r="B115" s="184" t="s">
        <v>2750</v>
      </c>
      <c r="C115" s="184" t="s">
        <v>1491</v>
      </c>
      <c r="D115" s="184" t="s">
        <v>1486</v>
      </c>
      <c r="E115" s="905">
        <v>3180000</v>
      </c>
    </row>
    <row r="116" spans="2:5">
      <c r="B116" s="917" t="s">
        <v>694</v>
      </c>
      <c r="C116" s="917" t="s">
        <v>1461</v>
      </c>
      <c r="D116" s="917" t="s">
        <v>1993</v>
      </c>
      <c r="E116" s="923">
        <v>2923986</v>
      </c>
    </row>
    <row r="117" spans="2:5">
      <c r="B117" s="184" t="s">
        <v>694</v>
      </c>
      <c r="C117" s="184" t="s">
        <v>1481</v>
      </c>
      <c r="D117" s="184" t="s">
        <v>1365</v>
      </c>
      <c r="E117" s="905">
        <v>2619411</v>
      </c>
    </row>
    <row r="118" spans="2:5">
      <c r="B118" s="917" t="s">
        <v>2739</v>
      </c>
      <c r="C118" s="917" t="s">
        <v>1490</v>
      </c>
      <c r="D118" s="917" t="s">
        <v>1486</v>
      </c>
      <c r="E118" s="923">
        <v>2500000</v>
      </c>
    </row>
    <row r="119" spans="2:5">
      <c r="B119" s="184" t="s">
        <v>678</v>
      </c>
      <c r="C119" s="184" t="s">
        <v>1498</v>
      </c>
      <c r="D119" s="184" t="s">
        <v>1497</v>
      </c>
      <c r="E119" s="905">
        <v>2000005</v>
      </c>
    </row>
    <row r="120" spans="2:5">
      <c r="B120" s="917" t="s">
        <v>2729</v>
      </c>
      <c r="C120" s="917" t="s">
        <v>1490</v>
      </c>
      <c r="D120" s="917" t="s">
        <v>1486</v>
      </c>
      <c r="E120" s="923">
        <v>2000000</v>
      </c>
    </row>
    <row r="121" spans="2:5">
      <c r="B121" s="184" t="s">
        <v>2733</v>
      </c>
      <c r="C121" s="184" t="s">
        <v>1490</v>
      </c>
      <c r="D121" s="184" t="s">
        <v>1486</v>
      </c>
      <c r="E121" s="905">
        <v>2000000</v>
      </c>
    </row>
    <row r="122" spans="2:5">
      <c r="B122" s="917" t="s">
        <v>2737</v>
      </c>
      <c r="C122" s="917" t="s">
        <v>1490</v>
      </c>
      <c r="D122" s="917" t="s">
        <v>1486</v>
      </c>
      <c r="E122" s="923">
        <v>2000000</v>
      </c>
    </row>
    <row r="123" spans="2:5">
      <c r="B123" s="184" t="s">
        <v>2738</v>
      </c>
      <c r="C123" s="184" t="s">
        <v>1490</v>
      </c>
      <c r="D123" s="184" t="s">
        <v>1486</v>
      </c>
      <c r="E123" s="905">
        <v>2000000</v>
      </c>
    </row>
    <row r="124" spans="2:5">
      <c r="B124" s="917" t="s">
        <v>2740</v>
      </c>
      <c r="C124" s="917" t="s">
        <v>1490</v>
      </c>
      <c r="D124" s="917" t="s">
        <v>1486</v>
      </c>
      <c r="E124" s="923">
        <v>2000000</v>
      </c>
    </row>
    <row r="125" spans="2:5">
      <c r="B125" s="184" t="s">
        <v>2742</v>
      </c>
      <c r="C125" s="184" t="s">
        <v>1490</v>
      </c>
      <c r="D125" s="184" t="s">
        <v>1486</v>
      </c>
      <c r="E125" s="905">
        <v>2000000</v>
      </c>
    </row>
    <row r="126" spans="2:5">
      <c r="B126" s="917" t="s">
        <v>674</v>
      </c>
      <c r="C126" s="917" t="s">
        <v>2002</v>
      </c>
      <c r="D126" s="917" t="s">
        <v>1508</v>
      </c>
      <c r="E126" s="923">
        <v>1994347</v>
      </c>
    </row>
    <row r="127" spans="2:5">
      <c r="B127" s="184" t="s">
        <v>2702</v>
      </c>
      <c r="C127" s="184" t="s">
        <v>1457</v>
      </c>
      <c r="D127" s="184" t="s">
        <v>1993</v>
      </c>
      <c r="E127" s="905">
        <v>1750000</v>
      </c>
    </row>
    <row r="128" spans="2:5">
      <c r="B128" s="917" t="s">
        <v>694</v>
      </c>
      <c r="C128" s="917" t="s">
        <v>1464</v>
      </c>
      <c r="D128" s="917" t="s">
        <v>1993</v>
      </c>
      <c r="E128" s="923">
        <v>1723901</v>
      </c>
    </row>
    <row r="129" spans="2:5">
      <c r="B129" s="184" t="s">
        <v>2702</v>
      </c>
      <c r="C129" s="184" t="s">
        <v>1467</v>
      </c>
      <c r="D129" s="184" t="s">
        <v>1993</v>
      </c>
      <c r="E129" s="905">
        <v>1666660</v>
      </c>
    </row>
    <row r="130" spans="2:5">
      <c r="B130" s="917" t="s">
        <v>2746</v>
      </c>
      <c r="C130" s="917" t="s">
        <v>1491</v>
      </c>
      <c r="D130" s="917" t="s">
        <v>1486</v>
      </c>
      <c r="E130" s="923">
        <v>1455950</v>
      </c>
    </row>
    <row r="131" spans="2:5">
      <c r="B131" s="184" t="s">
        <v>2732</v>
      </c>
      <c r="C131" s="184" t="s">
        <v>1491</v>
      </c>
      <c r="D131" s="184" t="s">
        <v>1486</v>
      </c>
      <c r="E131" s="905">
        <v>1453800</v>
      </c>
    </row>
    <row r="132" spans="2:5">
      <c r="B132" s="917" t="s">
        <v>2749</v>
      </c>
      <c r="C132" s="917" t="s">
        <v>1491</v>
      </c>
      <c r="D132" s="917" t="s">
        <v>1486</v>
      </c>
      <c r="E132" s="923">
        <v>1376640</v>
      </c>
    </row>
    <row r="133" spans="2:5">
      <c r="B133" s="184" t="s">
        <v>690</v>
      </c>
      <c r="C133" s="184" t="s">
        <v>1483</v>
      </c>
      <c r="D133" s="184" t="s">
        <v>1365</v>
      </c>
      <c r="E133" s="905">
        <v>1351505</v>
      </c>
    </row>
    <row r="134" spans="2:5">
      <c r="B134" s="917" t="s">
        <v>683</v>
      </c>
      <c r="C134" s="917" t="s">
        <v>1483</v>
      </c>
      <c r="D134" s="917" t="s">
        <v>1365</v>
      </c>
      <c r="E134" s="923">
        <v>1265327</v>
      </c>
    </row>
    <row r="135" spans="2:5">
      <c r="B135" s="184" t="s">
        <v>2703</v>
      </c>
      <c r="C135" s="184" t="s">
        <v>1498</v>
      </c>
      <c r="D135" s="184" t="s">
        <v>1497</v>
      </c>
      <c r="E135" s="905">
        <v>1200000</v>
      </c>
    </row>
    <row r="136" spans="2:5">
      <c r="B136" s="917" t="s">
        <v>2734</v>
      </c>
      <c r="C136" s="917" t="s">
        <v>1491</v>
      </c>
      <c r="D136" s="917" t="s">
        <v>1486</v>
      </c>
      <c r="E136" s="923">
        <v>1196900</v>
      </c>
    </row>
    <row r="137" spans="2:5">
      <c r="B137" s="184" t="s">
        <v>2704</v>
      </c>
      <c r="C137" s="184" t="s">
        <v>1457</v>
      </c>
      <c r="D137" s="184" t="s">
        <v>1993</v>
      </c>
      <c r="E137" s="905">
        <v>1037500</v>
      </c>
    </row>
    <row r="138" spans="2:5">
      <c r="B138" s="917" t="s">
        <v>2728</v>
      </c>
      <c r="C138" s="917" t="s">
        <v>1490</v>
      </c>
      <c r="D138" s="917" t="s">
        <v>1486</v>
      </c>
      <c r="E138" s="923">
        <v>1000000</v>
      </c>
    </row>
    <row r="139" spans="2:5">
      <c r="B139" s="184" t="s">
        <v>2741</v>
      </c>
      <c r="C139" s="184" t="s">
        <v>1490</v>
      </c>
      <c r="D139" s="184" t="s">
        <v>1486</v>
      </c>
      <c r="E139" s="905">
        <v>1000000</v>
      </c>
    </row>
    <row r="140" spans="2:5">
      <c r="B140" s="917" t="s">
        <v>2702</v>
      </c>
      <c r="C140" s="917" t="s">
        <v>1455</v>
      </c>
      <c r="D140" s="917" t="s">
        <v>1993</v>
      </c>
      <c r="E140" s="923">
        <v>897519</v>
      </c>
    </row>
    <row r="141" spans="2:5">
      <c r="B141" s="184" t="s">
        <v>2739</v>
      </c>
      <c r="C141" s="184" t="s">
        <v>1491</v>
      </c>
      <c r="D141" s="184" t="s">
        <v>1486</v>
      </c>
      <c r="E141" s="905">
        <v>867067.5</v>
      </c>
    </row>
    <row r="142" spans="2:5">
      <c r="B142" s="917" t="s">
        <v>2733</v>
      </c>
      <c r="C142" s="917" t="s">
        <v>1491</v>
      </c>
      <c r="D142" s="917" t="s">
        <v>1486</v>
      </c>
      <c r="E142" s="923">
        <v>732605</v>
      </c>
    </row>
    <row r="143" spans="2:5">
      <c r="B143" s="184" t="s">
        <v>2738</v>
      </c>
      <c r="C143" s="184" t="s">
        <v>1491</v>
      </c>
      <c r="D143" s="184" t="s">
        <v>1486</v>
      </c>
      <c r="E143" s="905">
        <v>728335</v>
      </c>
    </row>
    <row r="144" spans="2:5">
      <c r="B144" s="917" t="s">
        <v>2740</v>
      </c>
      <c r="C144" s="917" t="s">
        <v>1491</v>
      </c>
      <c r="D144" s="917" t="s">
        <v>1486</v>
      </c>
      <c r="E144" s="923">
        <v>674090</v>
      </c>
    </row>
    <row r="145" spans="2:5">
      <c r="B145" s="184" t="s">
        <v>2737</v>
      </c>
      <c r="C145" s="184" t="s">
        <v>1491</v>
      </c>
      <c r="D145" s="184" t="s">
        <v>1486</v>
      </c>
      <c r="E145" s="905">
        <v>669065</v>
      </c>
    </row>
    <row r="146" spans="2:5">
      <c r="B146" s="917" t="s">
        <v>2729</v>
      </c>
      <c r="C146" s="917" t="s">
        <v>1491</v>
      </c>
      <c r="D146" s="917" t="s">
        <v>1486</v>
      </c>
      <c r="E146" s="923">
        <v>355610</v>
      </c>
    </row>
    <row r="147" spans="2:5">
      <c r="B147" s="184" t="s">
        <v>2702</v>
      </c>
      <c r="C147" s="184" t="s">
        <v>1461</v>
      </c>
      <c r="D147" s="184" t="s">
        <v>1993</v>
      </c>
      <c r="E147" s="905">
        <v>353125</v>
      </c>
    </row>
    <row r="148" spans="2:5">
      <c r="B148" s="917" t="s">
        <v>679</v>
      </c>
      <c r="C148" s="917" t="s">
        <v>1468</v>
      </c>
      <c r="D148" s="917" t="s">
        <v>1993</v>
      </c>
      <c r="E148" s="923">
        <v>315429</v>
      </c>
    </row>
    <row r="149" spans="2:5">
      <c r="B149" s="184" t="s">
        <v>694</v>
      </c>
      <c r="C149" s="184" t="s">
        <v>1480</v>
      </c>
      <c r="D149" s="184" t="s">
        <v>1365</v>
      </c>
      <c r="E149" s="905">
        <v>305828</v>
      </c>
    </row>
    <row r="150" spans="2:5">
      <c r="B150" s="917" t="s">
        <v>680</v>
      </c>
      <c r="C150" s="917" t="s">
        <v>2002</v>
      </c>
      <c r="D150" s="917" t="s">
        <v>1508</v>
      </c>
      <c r="E150" s="923">
        <v>300000</v>
      </c>
    </row>
    <row r="151" spans="2:5">
      <c r="B151" s="184" t="s">
        <v>690</v>
      </c>
      <c r="C151" s="184" t="s">
        <v>1994</v>
      </c>
      <c r="D151" s="184" t="s">
        <v>1993</v>
      </c>
      <c r="E151" s="905">
        <v>242910</v>
      </c>
    </row>
    <row r="152" spans="2:5">
      <c r="B152" s="917" t="s">
        <v>2742</v>
      </c>
      <c r="C152" s="917" t="s">
        <v>1491</v>
      </c>
      <c r="D152" s="917" t="s">
        <v>1486</v>
      </c>
      <c r="E152" s="923">
        <v>196115</v>
      </c>
    </row>
    <row r="153" spans="2:5">
      <c r="B153" s="184" t="s">
        <v>2743</v>
      </c>
      <c r="C153" s="184" t="s">
        <v>1491</v>
      </c>
      <c r="D153" s="184" t="s">
        <v>1486</v>
      </c>
      <c r="E153" s="905">
        <v>95000</v>
      </c>
    </row>
    <row r="154" spans="2:5">
      <c r="B154" s="917" t="s">
        <v>676</v>
      </c>
      <c r="C154" s="917" t="s">
        <v>1994</v>
      </c>
      <c r="D154" s="917" t="s">
        <v>1993</v>
      </c>
      <c r="E154" s="923">
        <v>94720</v>
      </c>
    </row>
    <row r="155" spans="2:5">
      <c r="B155" s="184" t="s">
        <v>694</v>
      </c>
      <c r="C155" s="184" t="s">
        <v>1994</v>
      </c>
      <c r="D155" s="184" t="s">
        <v>1993</v>
      </c>
      <c r="E155" s="905">
        <v>17920</v>
      </c>
    </row>
    <row r="156" spans="2:5">
      <c r="B156" s="917" t="s">
        <v>679</v>
      </c>
      <c r="C156" s="917" t="s">
        <v>1994</v>
      </c>
      <c r="D156" s="917" t="s">
        <v>1993</v>
      </c>
      <c r="E156" s="923">
        <v>17880</v>
      </c>
    </row>
    <row r="157" spans="2:5">
      <c r="B157" s="184" t="s">
        <v>692</v>
      </c>
      <c r="C157" s="184" t="s">
        <v>1458</v>
      </c>
      <c r="D157" s="184" t="s">
        <v>1993</v>
      </c>
      <c r="E157" s="905">
        <v>13795</v>
      </c>
    </row>
    <row r="158" spans="2:5">
      <c r="B158" s="917" t="s">
        <v>680</v>
      </c>
      <c r="C158" s="917" t="s">
        <v>1994</v>
      </c>
      <c r="D158" s="917" t="s">
        <v>1993</v>
      </c>
      <c r="E158" s="923">
        <v>3280</v>
      </c>
    </row>
    <row r="159" spans="2:5">
      <c r="B159" s="184" t="s">
        <v>2702</v>
      </c>
      <c r="C159" s="184" t="s">
        <v>1459</v>
      </c>
      <c r="D159" s="184" t="s">
        <v>1993</v>
      </c>
      <c r="E159" s="905">
        <v>1440</v>
      </c>
    </row>
    <row r="160" spans="2:5">
      <c r="B160" s="917" t="s">
        <v>2702</v>
      </c>
      <c r="C160" s="917" t="s">
        <v>1994</v>
      </c>
      <c r="D160" s="917" t="s">
        <v>1993</v>
      </c>
      <c r="E160" s="923">
        <v>400</v>
      </c>
    </row>
    <row r="161" spans="2:5">
      <c r="B161" s="184" t="s">
        <v>678</v>
      </c>
      <c r="C161" s="184" t="s">
        <v>1994</v>
      </c>
      <c r="D161" s="184" t="s">
        <v>1993</v>
      </c>
      <c r="E161" s="905">
        <v>162</v>
      </c>
    </row>
    <row r="162" spans="2:5">
      <c r="B162" s="917" t="s">
        <v>694</v>
      </c>
      <c r="C162" s="917" t="s">
        <v>1482</v>
      </c>
      <c r="D162" s="917" t="s">
        <v>1365</v>
      </c>
      <c r="E162" s="923">
        <v>60</v>
      </c>
    </row>
    <row r="164" spans="2:5">
      <c r="D164" s="906" t="s">
        <v>1546</v>
      </c>
      <c r="E164" s="907">
        <f>SUM(E6:E163)</f>
        <v>724319594854.42053</v>
      </c>
    </row>
  </sheetData>
  <hyperlinks>
    <hyperlink ref="A2" location="Sommaire!A1" display="Retour au sommaire" xr:uid="{75C56648-CC13-4B73-8F1D-C6324F36316C}"/>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65052-B646-4A97-9942-5A14E3E47E8C}">
  <sheetPr codeName="Feuil32"/>
  <dimension ref="A2:E165"/>
  <sheetViews>
    <sheetView topLeftCell="A144" workbookViewId="0">
      <selection activeCell="B82" sqref="B82:E163"/>
    </sheetView>
  </sheetViews>
  <sheetFormatPr baseColWidth="10" defaultRowHeight="12"/>
  <cols>
    <col min="1" max="1" width="11.5546875" style="49"/>
    <col min="2" max="2" width="33" style="49" bestFit="1" customWidth="1"/>
    <col min="3" max="3" width="38.77734375" style="49" bestFit="1" customWidth="1"/>
    <col min="4" max="4" width="24.6640625" style="49" bestFit="1" customWidth="1"/>
    <col min="5" max="5" width="15.44140625" style="902" bestFit="1" customWidth="1"/>
    <col min="6" max="16384" width="11.5546875" style="49"/>
  </cols>
  <sheetData>
    <row r="2" spans="1:5" ht="16.2">
      <c r="A2" s="909" t="s">
        <v>2710</v>
      </c>
    </row>
    <row r="3" spans="1:5" ht="28.8">
      <c r="A3" s="176" t="s">
        <v>2755</v>
      </c>
    </row>
    <row r="5" spans="1:5">
      <c r="B5" s="903" t="s">
        <v>2429</v>
      </c>
      <c r="C5" s="903" t="s">
        <v>2432</v>
      </c>
      <c r="D5" s="903" t="s">
        <v>1564</v>
      </c>
      <c r="E5" s="904" t="s">
        <v>1674</v>
      </c>
    </row>
    <row r="6" spans="1:5">
      <c r="B6" s="920" t="s">
        <v>674</v>
      </c>
      <c r="C6" s="920" t="s">
        <v>1453</v>
      </c>
      <c r="D6" s="920" t="s">
        <v>2690</v>
      </c>
      <c r="E6" s="921">
        <v>299916946281</v>
      </c>
    </row>
    <row r="7" spans="1:5">
      <c r="B7" s="114" t="s">
        <v>675</v>
      </c>
      <c r="C7" s="114" t="s">
        <v>1453</v>
      </c>
      <c r="D7" s="114" t="s">
        <v>2690</v>
      </c>
      <c r="E7" s="922">
        <v>194523967197</v>
      </c>
    </row>
    <row r="8" spans="1:5">
      <c r="B8" s="920" t="s">
        <v>676</v>
      </c>
      <c r="C8" s="920" t="s">
        <v>1453</v>
      </c>
      <c r="D8" s="920" t="s">
        <v>2691</v>
      </c>
      <c r="E8" s="921">
        <v>25305048266</v>
      </c>
    </row>
    <row r="9" spans="1:5">
      <c r="B9" s="114" t="s">
        <v>678</v>
      </c>
      <c r="C9" s="114" t="s">
        <v>1453</v>
      </c>
      <c r="D9" s="114" t="s">
        <v>2691</v>
      </c>
      <c r="E9" s="922">
        <v>22193609600</v>
      </c>
    </row>
    <row r="10" spans="1:5">
      <c r="B10" s="920" t="s">
        <v>674</v>
      </c>
      <c r="C10" s="920" t="s">
        <v>1455</v>
      </c>
      <c r="D10" s="920" t="s">
        <v>2690</v>
      </c>
      <c r="E10" s="921">
        <v>4664978909</v>
      </c>
    </row>
    <row r="11" spans="1:5">
      <c r="B11" s="114" t="s">
        <v>676</v>
      </c>
      <c r="C11" s="114" t="s">
        <v>1455</v>
      </c>
      <c r="D11" s="114" t="s">
        <v>2691</v>
      </c>
      <c r="E11" s="922">
        <v>3564929662</v>
      </c>
    </row>
    <row r="12" spans="1:5">
      <c r="B12" s="920" t="s">
        <v>676</v>
      </c>
      <c r="C12" s="920" t="s">
        <v>1481</v>
      </c>
      <c r="D12" s="920" t="s">
        <v>2691</v>
      </c>
      <c r="E12" s="921">
        <v>1618175712</v>
      </c>
    </row>
    <row r="13" spans="1:5">
      <c r="B13" s="114" t="s">
        <v>676</v>
      </c>
      <c r="C13" s="114" t="s">
        <v>1480</v>
      </c>
      <c r="D13" s="114" t="s">
        <v>2691</v>
      </c>
      <c r="E13" s="922">
        <v>1470506329</v>
      </c>
    </row>
    <row r="14" spans="1:5">
      <c r="B14" s="920" t="s">
        <v>674</v>
      </c>
      <c r="C14" s="920" t="s">
        <v>1440</v>
      </c>
      <c r="D14" s="920" t="s">
        <v>2690</v>
      </c>
      <c r="E14" s="921">
        <v>1435541876.8805525</v>
      </c>
    </row>
    <row r="15" spans="1:5">
      <c r="B15" s="114" t="s">
        <v>677</v>
      </c>
      <c r="C15" s="114" t="s">
        <v>1481</v>
      </c>
      <c r="D15" s="114" t="s">
        <v>2554</v>
      </c>
      <c r="E15" s="922">
        <v>1250936908</v>
      </c>
    </row>
    <row r="16" spans="1:5">
      <c r="B16" s="920" t="s">
        <v>675</v>
      </c>
      <c r="C16" s="920" t="s">
        <v>1454</v>
      </c>
      <c r="D16" s="920" t="s">
        <v>2690</v>
      </c>
      <c r="E16" s="921">
        <v>1152225246</v>
      </c>
    </row>
    <row r="17" spans="2:5">
      <c r="B17" s="114" t="s">
        <v>674</v>
      </c>
      <c r="C17" s="114" t="s">
        <v>1454</v>
      </c>
      <c r="D17" s="114" t="s">
        <v>2690</v>
      </c>
      <c r="E17" s="922">
        <v>1152225246</v>
      </c>
    </row>
    <row r="18" spans="2:5">
      <c r="B18" s="920" t="s">
        <v>679</v>
      </c>
      <c r="C18" s="920" t="s">
        <v>1455</v>
      </c>
      <c r="D18" s="920" t="s">
        <v>2693</v>
      </c>
      <c r="E18" s="921">
        <v>1146334672</v>
      </c>
    </row>
    <row r="19" spans="2:5">
      <c r="B19" s="114" t="s">
        <v>675</v>
      </c>
      <c r="C19" s="114" t="s">
        <v>1440</v>
      </c>
      <c r="D19" s="114" t="s">
        <v>2690</v>
      </c>
      <c r="E19" s="922">
        <v>1130273358.6004083</v>
      </c>
    </row>
    <row r="20" spans="2:5">
      <c r="B20" s="920" t="s">
        <v>676</v>
      </c>
      <c r="C20" s="920" t="s">
        <v>1468</v>
      </c>
      <c r="D20" s="920" t="s">
        <v>2691</v>
      </c>
      <c r="E20" s="921">
        <v>1027087892</v>
      </c>
    </row>
    <row r="21" spans="2:5">
      <c r="B21" s="114" t="s">
        <v>674</v>
      </c>
      <c r="C21" s="114" t="s">
        <v>1480</v>
      </c>
      <c r="D21" s="114" t="s">
        <v>2690</v>
      </c>
      <c r="E21" s="922">
        <v>936091307</v>
      </c>
    </row>
    <row r="22" spans="2:5">
      <c r="B22" s="920" t="s">
        <v>674</v>
      </c>
      <c r="C22" s="920" t="s">
        <v>429</v>
      </c>
      <c r="D22" s="920" t="s">
        <v>2690</v>
      </c>
      <c r="E22" s="921">
        <v>753975269</v>
      </c>
    </row>
    <row r="23" spans="2:5">
      <c r="B23" s="114" t="s">
        <v>677</v>
      </c>
      <c r="C23" s="114" t="s">
        <v>429</v>
      </c>
      <c r="D23" s="114" t="s">
        <v>2554</v>
      </c>
      <c r="E23" s="922">
        <v>683389468</v>
      </c>
    </row>
    <row r="24" spans="2:5">
      <c r="B24" s="920" t="s">
        <v>674</v>
      </c>
      <c r="C24" s="920" t="s">
        <v>1498</v>
      </c>
      <c r="D24" s="920" t="s">
        <v>2690</v>
      </c>
      <c r="E24" s="921">
        <v>468346817</v>
      </c>
    </row>
    <row r="25" spans="2:5">
      <c r="B25" s="114" t="s">
        <v>676</v>
      </c>
      <c r="C25" s="114" t="s">
        <v>1498</v>
      </c>
      <c r="D25" s="114" t="s">
        <v>2691</v>
      </c>
      <c r="E25" s="922">
        <v>350159390</v>
      </c>
    </row>
    <row r="26" spans="2:5">
      <c r="B26" s="920" t="s">
        <v>674</v>
      </c>
      <c r="C26" s="920" t="s">
        <v>1682</v>
      </c>
      <c r="D26" s="920" t="s">
        <v>2690</v>
      </c>
      <c r="E26" s="921">
        <v>333058410.33125007</v>
      </c>
    </row>
    <row r="27" spans="2:5">
      <c r="B27" s="114" t="s">
        <v>679</v>
      </c>
      <c r="C27" s="114" t="s">
        <v>1440</v>
      </c>
      <c r="D27" s="114" t="s">
        <v>2693</v>
      </c>
      <c r="E27" s="922">
        <v>320459743.47878641</v>
      </c>
    </row>
    <row r="28" spans="2:5">
      <c r="B28" s="920" t="s">
        <v>674</v>
      </c>
      <c r="C28" s="920" t="s">
        <v>1664</v>
      </c>
      <c r="D28" s="920" t="s">
        <v>2690</v>
      </c>
      <c r="E28" s="921">
        <v>251673382.25725001</v>
      </c>
    </row>
    <row r="29" spans="2:5">
      <c r="B29" s="114" t="s">
        <v>2695</v>
      </c>
      <c r="C29" s="114" t="s">
        <v>1481</v>
      </c>
      <c r="D29" s="114" t="s">
        <v>760</v>
      </c>
      <c r="E29" s="922">
        <v>250555465</v>
      </c>
    </row>
    <row r="30" spans="2:5">
      <c r="B30" s="920" t="s">
        <v>682</v>
      </c>
      <c r="C30" s="920" t="s">
        <v>1454</v>
      </c>
      <c r="D30" s="920" t="s">
        <v>2696</v>
      </c>
      <c r="E30" s="921">
        <v>236795333</v>
      </c>
    </row>
    <row r="31" spans="2:5">
      <c r="B31" s="114" t="s">
        <v>677</v>
      </c>
      <c r="C31" s="114" t="s">
        <v>1480</v>
      </c>
      <c r="D31" s="114" t="s">
        <v>2554</v>
      </c>
      <c r="E31" s="922">
        <v>142043296</v>
      </c>
    </row>
    <row r="32" spans="2:5">
      <c r="B32" s="920" t="s">
        <v>678</v>
      </c>
      <c r="C32" s="920" t="s">
        <v>1454</v>
      </c>
      <c r="D32" s="920" t="s">
        <v>2691</v>
      </c>
      <c r="E32" s="921">
        <v>138808197</v>
      </c>
    </row>
    <row r="33" spans="2:5">
      <c r="B33" s="114" t="s">
        <v>674</v>
      </c>
      <c r="C33" s="114" t="s">
        <v>1481</v>
      </c>
      <c r="D33" s="114" t="s">
        <v>2690</v>
      </c>
      <c r="E33" s="922">
        <v>138731873</v>
      </c>
    </row>
    <row r="34" spans="2:5">
      <c r="B34" s="920" t="s">
        <v>683</v>
      </c>
      <c r="C34" s="920" t="s">
        <v>429</v>
      </c>
      <c r="D34" s="920" t="s">
        <v>2699</v>
      </c>
      <c r="E34" s="921">
        <v>121134934</v>
      </c>
    </row>
    <row r="35" spans="2:5">
      <c r="B35" s="114" t="s">
        <v>679</v>
      </c>
      <c r="C35" s="114" t="s">
        <v>429</v>
      </c>
      <c r="D35" s="114" t="s">
        <v>2693</v>
      </c>
      <c r="E35" s="922">
        <v>115353400</v>
      </c>
    </row>
    <row r="36" spans="2:5">
      <c r="B36" s="920" t="s">
        <v>674</v>
      </c>
      <c r="C36" s="920" t="s">
        <v>1482</v>
      </c>
      <c r="D36" s="920" t="s">
        <v>2690</v>
      </c>
      <c r="E36" s="921">
        <v>101075075</v>
      </c>
    </row>
    <row r="37" spans="2:5">
      <c r="B37" s="114" t="s">
        <v>677</v>
      </c>
      <c r="C37" s="114" t="s">
        <v>1440</v>
      </c>
      <c r="D37" s="114" t="s">
        <v>2554</v>
      </c>
      <c r="E37" s="922">
        <v>100835637.62233065</v>
      </c>
    </row>
    <row r="38" spans="2:5">
      <c r="B38" s="920" t="s">
        <v>675</v>
      </c>
      <c r="C38" s="920" t="s">
        <v>2002</v>
      </c>
      <c r="D38" s="920" t="s">
        <v>2690</v>
      </c>
      <c r="E38" s="921">
        <v>98565580</v>
      </c>
    </row>
    <row r="39" spans="2:5">
      <c r="B39" s="114" t="s">
        <v>676</v>
      </c>
      <c r="C39" s="114" t="s">
        <v>1458</v>
      </c>
      <c r="D39" s="114" t="s">
        <v>2691</v>
      </c>
      <c r="E39" s="922">
        <v>96415404</v>
      </c>
    </row>
    <row r="40" spans="2:5">
      <c r="B40" s="920" t="s">
        <v>678</v>
      </c>
      <c r="C40" s="920" t="s">
        <v>1455</v>
      </c>
      <c r="D40" s="920" t="s">
        <v>2691</v>
      </c>
      <c r="E40" s="921">
        <v>94081540</v>
      </c>
    </row>
    <row r="41" spans="2:5">
      <c r="B41" s="114" t="s">
        <v>677</v>
      </c>
      <c r="C41" s="114" t="s">
        <v>1482</v>
      </c>
      <c r="D41" s="114" t="s">
        <v>2554</v>
      </c>
      <c r="E41" s="922">
        <v>70982410</v>
      </c>
    </row>
    <row r="42" spans="2:5">
      <c r="B42" s="920" t="s">
        <v>676</v>
      </c>
      <c r="C42" s="920" t="s">
        <v>1454</v>
      </c>
      <c r="D42" s="920" t="s">
        <v>2691</v>
      </c>
      <c r="E42" s="921">
        <v>49758105</v>
      </c>
    </row>
    <row r="43" spans="2:5">
      <c r="B43" s="114" t="s">
        <v>2695</v>
      </c>
      <c r="C43" s="114" t="s">
        <v>1498</v>
      </c>
      <c r="D43" s="114" t="s">
        <v>760</v>
      </c>
      <c r="E43" s="922">
        <v>45839730</v>
      </c>
    </row>
    <row r="44" spans="2:5">
      <c r="B44" s="920" t="s">
        <v>674</v>
      </c>
      <c r="C44" s="920" t="s">
        <v>1438</v>
      </c>
      <c r="D44" s="920" t="s">
        <v>2690</v>
      </c>
      <c r="E44" s="921">
        <v>44537925</v>
      </c>
    </row>
    <row r="45" spans="2:5">
      <c r="B45" s="114" t="s">
        <v>683</v>
      </c>
      <c r="C45" s="114" t="s">
        <v>1438</v>
      </c>
      <c r="D45" s="114" t="s">
        <v>2699</v>
      </c>
      <c r="E45" s="922">
        <v>44264000</v>
      </c>
    </row>
    <row r="46" spans="2:5">
      <c r="B46" s="920" t="s">
        <v>680</v>
      </c>
      <c r="C46" s="920" t="s">
        <v>1438</v>
      </c>
      <c r="D46" s="920" t="s">
        <v>2694</v>
      </c>
      <c r="E46" s="921">
        <v>44222573</v>
      </c>
    </row>
    <row r="47" spans="2:5">
      <c r="B47" s="114" t="s">
        <v>679</v>
      </c>
      <c r="C47" s="114" t="s">
        <v>1498</v>
      </c>
      <c r="D47" s="114" t="s">
        <v>2693</v>
      </c>
      <c r="E47" s="922">
        <v>42708072</v>
      </c>
    </row>
    <row r="48" spans="2:5">
      <c r="B48" s="920" t="s">
        <v>680</v>
      </c>
      <c r="C48" s="920" t="s">
        <v>1455</v>
      </c>
      <c r="D48" s="920" t="s">
        <v>2694</v>
      </c>
      <c r="E48" s="921">
        <v>42153293</v>
      </c>
    </row>
    <row r="49" spans="2:5">
      <c r="B49" s="114" t="s">
        <v>679</v>
      </c>
      <c r="C49" s="114" t="s">
        <v>1454</v>
      </c>
      <c r="D49" s="114" t="s">
        <v>2693</v>
      </c>
      <c r="E49" s="922">
        <v>40518712</v>
      </c>
    </row>
    <row r="50" spans="2:5">
      <c r="B50" s="920" t="s">
        <v>680</v>
      </c>
      <c r="C50" s="920" t="s">
        <v>429</v>
      </c>
      <c r="D50" s="920" t="s">
        <v>2694</v>
      </c>
      <c r="E50" s="921">
        <v>39317850</v>
      </c>
    </row>
    <row r="51" spans="2:5">
      <c r="B51" s="114" t="s">
        <v>674</v>
      </c>
      <c r="C51" s="114" t="s">
        <v>1458</v>
      </c>
      <c r="D51" s="114" t="s">
        <v>2690</v>
      </c>
      <c r="E51" s="922">
        <v>38404924</v>
      </c>
    </row>
    <row r="52" spans="2:5">
      <c r="B52" s="920" t="s">
        <v>676</v>
      </c>
      <c r="C52" s="920" t="s">
        <v>1479</v>
      </c>
      <c r="D52" s="920" t="s">
        <v>2691</v>
      </c>
      <c r="E52" s="921">
        <v>30033604</v>
      </c>
    </row>
    <row r="53" spans="2:5">
      <c r="B53" s="114" t="s">
        <v>674</v>
      </c>
      <c r="C53" s="114" t="s">
        <v>1479</v>
      </c>
      <c r="D53" s="114" t="s">
        <v>2690</v>
      </c>
      <c r="E53" s="922">
        <v>20456485</v>
      </c>
    </row>
    <row r="54" spans="2:5">
      <c r="B54" s="920" t="s">
        <v>674</v>
      </c>
      <c r="C54" s="920" t="s">
        <v>1483</v>
      </c>
      <c r="D54" s="920" t="s">
        <v>2690</v>
      </c>
      <c r="E54" s="921">
        <v>20214941</v>
      </c>
    </row>
    <row r="55" spans="2:5">
      <c r="B55" s="114" t="s">
        <v>684</v>
      </c>
      <c r="C55" s="114" t="s">
        <v>1491</v>
      </c>
      <c r="D55" s="114" t="s">
        <v>2701</v>
      </c>
      <c r="E55" s="922">
        <v>16000000</v>
      </c>
    </row>
    <row r="56" spans="2:5">
      <c r="B56" s="920" t="s">
        <v>683</v>
      </c>
      <c r="C56" s="920" t="s">
        <v>1481</v>
      </c>
      <c r="D56" s="920" t="s">
        <v>2699</v>
      </c>
      <c r="E56" s="921">
        <v>15184026</v>
      </c>
    </row>
    <row r="57" spans="2:5">
      <c r="B57" s="114" t="s">
        <v>677</v>
      </c>
      <c r="C57" s="114" t="s">
        <v>1483</v>
      </c>
      <c r="D57" s="114" t="s">
        <v>2554</v>
      </c>
      <c r="E57" s="922">
        <v>14198751</v>
      </c>
    </row>
    <row r="58" spans="2:5">
      <c r="B58" s="920" t="s">
        <v>688</v>
      </c>
      <c r="C58" s="920" t="s">
        <v>1682</v>
      </c>
      <c r="D58" s="920" t="s">
        <v>2753</v>
      </c>
      <c r="E58" s="921">
        <v>13410000</v>
      </c>
    </row>
    <row r="59" spans="2:5">
      <c r="B59" s="114" t="s">
        <v>679</v>
      </c>
      <c r="C59" s="114" t="s">
        <v>1480</v>
      </c>
      <c r="D59" s="114" t="s">
        <v>2693</v>
      </c>
      <c r="E59" s="922">
        <v>11890566</v>
      </c>
    </row>
    <row r="60" spans="2:5">
      <c r="B60" s="920" t="s">
        <v>682</v>
      </c>
      <c r="C60" s="920" t="s">
        <v>1464</v>
      </c>
      <c r="D60" s="920" t="s">
        <v>2696</v>
      </c>
      <c r="E60" s="921">
        <v>7323566</v>
      </c>
    </row>
    <row r="61" spans="2:5">
      <c r="B61" s="114" t="s">
        <v>678</v>
      </c>
      <c r="C61" s="114" t="s">
        <v>1464</v>
      </c>
      <c r="D61" s="114" t="s">
        <v>2691</v>
      </c>
      <c r="E61" s="922">
        <v>7004622</v>
      </c>
    </row>
    <row r="62" spans="2:5">
      <c r="B62" s="920" t="s">
        <v>676</v>
      </c>
      <c r="C62" s="920" t="s">
        <v>1464</v>
      </c>
      <c r="D62" s="920" t="s">
        <v>2691</v>
      </c>
      <c r="E62" s="921">
        <v>6872080</v>
      </c>
    </row>
    <row r="63" spans="2:5">
      <c r="B63" s="114" t="s">
        <v>683</v>
      </c>
      <c r="C63" s="114" t="s">
        <v>1482</v>
      </c>
      <c r="D63" s="114" t="s">
        <v>2699</v>
      </c>
      <c r="E63" s="922">
        <v>6326674</v>
      </c>
    </row>
    <row r="64" spans="2:5">
      <c r="B64" s="920" t="s">
        <v>680</v>
      </c>
      <c r="C64" s="920" t="s">
        <v>1454</v>
      </c>
      <c r="D64" s="920" t="s">
        <v>2694</v>
      </c>
      <c r="E64" s="921">
        <v>5452564</v>
      </c>
    </row>
    <row r="65" spans="2:5">
      <c r="B65" s="114" t="s">
        <v>688</v>
      </c>
      <c r="C65" s="114" t="s">
        <v>1480</v>
      </c>
      <c r="D65" s="114" t="s">
        <v>2753</v>
      </c>
      <c r="E65" s="922">
        <v>5451000</v>
      </c>
    </row>
    <row r="66" spans="2:5">
      <c r="B66" s="920" t="s">
        <v>682</v>
      </c>
      <c r="C66" s="920" t="s">
        <v>1469</v>
      </c>
      <c r="D66" s="920" t="s">
        <v>2696</v>
      </c>
      <c r="E66" s="921">
        <v>5330847</v>
      </c>
    </row>
    <row r="67" spans="2:5">
      <c r="B67" s="114" t="s">
        <v>680</v>
      </c>
      <c r="C67" s="114" t="s">
        <v>1498</v>
      </c>
      <c r="D67" s="114" t="s">
        <v>2694</v>
      </c>
      <c r="E67" s="922">
        <v>4800000</v>
      </c>
    </row>
    <row r="68" spans="2:5">
      <c r="B68" s="920" t="s">
        <v>678</v>
      </c>
      <c r="C68" s="920" t="s">
        <v>1498</v>
      </c>
      <c r="D68" s="920" t="s">
        <v>2691</v>
      </c>
      <c r="E68" s="921">
        <v>2000005</v>
      </c>
    </row>
    <row r="69" spans="2:5">
      <c r="B69" s="114" t="s">
        <v>674</v>
      </c>
      <c r="C69" s="114" t="s">
        <v>2002</v>
      </c>
      <c r="D69" s="114" t="s">
        <v>2690</v>
      </c>
      <c r="E69" s="922">
        <v>1994347</v>
      </c>
    </row>
    <row r="70" spans="2:5">
      <c r="B70" s="920" t="s">
        <v>2702</v>
      </c>
      <c r="C70" s="920" t="s">
        <v>1457</v>
      </c>
      <c r="D70" s="920" t="s">
        <v>757</v>
      </c>
      <c r="E70" s="921">
        <v>1750000</v>
      </c>
    </row>
    <row r="71" spans="2:5">
      <c r="B71" s="114" t="s">
        <v>2702</v>
      </c>
      <c r="C71" s="114" t="s">
        <v>1467</v>
      </c>
      <c r="D71" s="114" t="s">
        <v>757</v>
      </c>
      <c r="E71" s="922">
        <v>1666660</v>
      </c>
    </row>
    <row r="72" spans="2:5">
      <c r="B72" s="920" t="s">
        <v>683</v>
      </c>
      <c r="C72" s="920" t="s">
        <v>1483</v>
      </c>
      <c r="D72" s="920" t="s">
        <v>2699</v>
      </c>
      <c r="E72" s="921">
        <v>1265327</v>
      </c>
    </row>
    <row r="73" spans="2:5">
      <c r="B73" s="114" t="s">
        <v>2702</v>
      </c>
      <c r="C73" s="114" t="s">
        <v>1455</v>
      </c>
      <c r="D73" s="114" t="s">
        <v>757</v>
      </c>
      <c r="E73" s="922">
        <v>897519</v>
      </c>
    </row>
    <row r="74" spans="2:5">
      <c r="B74" s="920" t="s">
        <v>2702</v>
      </c>
      <c r="C74" s="920" t="s">
        <v>1461</v>
      </c>
      <c r="D74" s="920" t="s">
        <v>757</v>
      </c>
      <c r="E74" s="921">
        <v>353125</v>
      </c>
    </row>
    <row r="75" spans="2:5">
      <c r="B75" s="114" t="s">
        <v>679</v>
      </c>
      <c r="C75" s="114" t="s">
        <v>1468</v>
      </c>
      <c r="D75" s="114" t="s">
        <v>2693</v>
      </c>
      <c r="E75" s="922">
        <v>315429</v>
      </c>
    </row>
    <row r="76" spans="2:5">
      <c r="B76" s="920" t="s">
        <v>680</v>
      </c>
      <c r="C76" s="920" t="s">
        <v>2002</v>
      </c>
      <c r="D76" s="920" t="s">
        <v>2694</v>
      </c>
      <c r="E76" s="921">
        <v>300000</v>
      </c>
    </row>
    <row r="77" spans="2:5">
      <c r="B77" s="114" t="s">
        <v>676</v>
      </c>
      <c r="C77" s="114" t="s">
        <v>1994</v>
      </c>
      <c r="D77" s="114" t="s">
        <v>2691</v>
      </c>
      <c r="E77" s="922">
        <v>94720</v>
      </c>
    </row>
    <row r="78" spans="2:5">
      <c r="B78" s="920" t="s">
        <v>679</v>
      </c>
      <c r="C78" s="920" t="s">
        <v>1994</v>
      </c>
      <c r="D78" s="920" t="s">
        <v>2693</v>
      </c>
      <c r="E78" s="921">
        <v>17880</v>
      </c>
    </row>
    <row r="79" spans="2:5">
      <c r="B79" s="114" t="s">
        <v>680</v>
      </c>
      <c r="C79" s="114" t="s">
        <v>1994</v>
      </c>
      <c r="D79" s="114" t="s">
        <v>2694</v>
      </c>
      <c r="E79" s="922">
        <v>3280</v>
      </c>
    </row>
    <row r="80" spans="2:5">
      <c r="B80" s="920" t="s">
        <v>2702</v>
      </c>
      <c r="C80" s="920" t="s">
        <v>1459</v>
      </c>
      <c r="D80" s="920" t="s">
        <v>757</v>
      </c>
      <c r="E80" s="921">
        <v>1440</v>
      </c>
    </row>
    <row r="81" spans="2:5">
      <c r="B81" s="114" t="s">
        <v>2702</v>
      </c>
      <c r="C81" s="114" t="s">
        <v>1994</v>
      </c>
      <c r="D81" s="114" t="s">
        <v>757</v>
      </c>
      <c r="E81" s="922">
        <v>400</v>
      </c>
    </row>
    <row r="82" spans="2:5">
      <c r="B82" s="920" t="s">
        <v>678</v>
      </c>
      <c r="C82" s="920" t="s">
        <v>1994</v>
      </c>
      <c r="D82" s="920" t="s">
        <v>2691</v>
      </c>
      <c r="E82" s="921">
        <v>162</v>
      </c>
    </row>
    <row r="83" spans="2:5">
      <c r="B83" s="114" t="s">
        <v>690</v>
      </c>
      <c r="C83" s="114" t="s">
        <v>1504</v>
      </c>
      <c r="D83" s="114" t="s">
        <v>2075</v>
      </c>
      <c r="E83" s="922">
        <v>26445547725</v>
      </c>
    </row>
    <row r="84" spans="2:5">
      <c r="B84" s="920" t="s">
        <v>694</v>
      </c>
      <c r="C84" s="920" t="s">
        <v>1451</v>
      </c>
      <c r="D84" s="920" t="s">
        <v>2075</v>
      </c>
      <c r="E84" s="921">
        <v>22673000000</v>
      </c>
    </row>
    <row r="85" spans="2:5">
      <c r="B85" s="114" t="s">
        <v>690</v>
      </c>
      <c r="C85" s="114" t="s">
        <v>1502</v>
      </c>
      <c r="D85" s="114" t="s">
        <v>2075</v>
      </c>
      <c r="E85" s="922">
        <v>19023389863.25</v>
      </c>
    </row>
    <row r="86" spans="2:5">
      <c r="B86" s="920" t="s">
        <v>690</v>
      </c>
      <c r="C86" s="920" t="s">
        <v>1453</v>
      </c>
      <c r="D86" s="920" t="s">
        <v>2075</v>
      </c>
      <c r="E86" s="921">
        <v>18767108506</v>
      </c>
    </row>
    <row r="87" spans="2:5">
      <c r="B87" s="114" t="s">
        <v>690</v>
      </c>
      <c r="C87" s="114" t="s">
        <v>1455</v>
      </c>
      <c r="D87" s="114" t="s">
        <v>2075</v>
      </c>
      <c r="E87" s="922">
        <v>13082736196</v>
      </c>
    </row>
    <row r="88" spans="2:5">
      <c r="B88" s="920" t="s">
        <v>2155</v>
      </c>
      <c r="C88" s="920" t="s">
        <v>1441</v>
      </c>
      <c r="D88" s="920" t="s">
        <v>2075</v>
      </c>
      <c r="E88" s="921">
        <v>12804247851</v>
      </c>
    </row>
    <row r="89" spans="2:5">
      <c r="B89" s="114" t="s">
        <v>690</v>
      </c>
      <c r="C89" s="114" t="s">
        <v>1469</v>
      </c>
      <c r="D89" s="114" t="s">
        <v>2075</v>
      </c>
      <c r="E89" s="922">
        <v>8066083980</v>
      </c>
    </row>
    <row r="90" spans="2:5">
      <c r="B90" s="920" t="s">
        <v>690</v>
      </c>
      <c r="C90" s="920" t="s">
        <v>1467</v>
      </c>
      <c r="D90" s="920" t="s">
        <v>2075</v>
      </c>
      <c r="E90" s="921">
        <v>7293800474</v>
      </c>
    </row>
    <row r="91" spans="2:5">
      <c r="B91" s="114" t="s">
        <v>2745</v>
      </c>
      <c r="C91" s="114" t="s">
        <v>2751</v>
      </c>
      <c r="D91" s="114" t="s">
        <v>2075</v>
      </c>
      <c r="E91" s="922">
        <v>5597964155</v>
      </c>
    </row>
    <row r="92" spans="2:5">
      <c r="B92" s="920" t="s">
        <v>690</v>
      </c>
      <c r="C92" s="920" t="s">
        <v>1995</v>
      </c>
      <c r="D92" s="920" t="s">
        <v>2075</v>
      </c>
      <c r="E92" s="921">
        <v>5000000000</v>
      </c>
    </row>
    <row r="93" spans="2:5">
      <c r="B93" s="114" t="s">
        <v>690</v>
      </c>
      <c r="C93" s="114" t="s">
        <v>1461</v>
      </c>
      <c r="D93" s="114" t="s">
        <v>2075</v>
      </c>
      <c r="E93" s="922">
        <v>2957656215</v>
      </c>
    </row>
    <row r="94" spans="2:5">
      <c r="B94" s="920" t="s">
        <v>690</v>
      </c>
      <c r="C94" s="920" t="s">
        <v>1457</v>
      </c>
      <c r="D94" s="920" t="s">
        <v>2075</v>
      </c>
      <c r="E94" s="921">
        <v>2368032938</v>
      </c>
    </row>
    <row r="95" spans="2:5">
      <c r="B95" s="114" t="s">
        <v>694</v>
      </c>
      <c r="C95" s="114" t="s">
        <v>1455</v>
      </c>
      <c r="D95" s="114" t="s">
        <v>2075</v>
      </c>
      <c r="E95" s="922">
        <v>2163311543</v>
      </c>
    </row>
    <row r="96" spans="2:5">
      <c r="B96" s="920" t="s">
        <v>694</v>
      </c>
      <c r="C96" s="920" t="s">
        <v>1453</v>
      </c>
      <c r="D96" s="920" t="s">
        <v>2075</v>
      </c>
      <c r="E96" s="921">
        <v>1940792773</v>
      </c>
    </row>
    <row r="97" spans="2:5">
      <c r="B97" s="114" t="s">
        <v>2155</v>
      </c>
      <c r="C97" s="114" t="s">
        <v>1992</v>
      </c>
      <c r="D97" s="114" t="s">
        <v>2075</v>
      </c>
      <c r="E97" s="922">
        <v>1674104076</v>
      </c>
    </row>
    <row r="98" spans="2:5">
      <c r="B98" s="920" t="s">
        <v>2075</v>
      </c>
      <c r="C98" s="920" t="s">
        <v>2692</v>
      </c>
      <c r="D98" s="920" t="s">
        <v>2075</v>
      </c>
      <c r="E98" s="921">
        <v>1433452098.5</v>
      </c>
    </row>
    <row r="99" spans="2:5">
      <c r="B99" s="114" t="s">
        <v>690</v>
      </c>
      <c r="C99" s="114" t="s">
        <v>1498</v>
      </c>
      <c r="D99" s="114" t="s">
        <v>2075</v>
      </c>
      <c r="E99" s="922">
        <v>789272047</v>
      </c>
    </row>
    <row r="100" spans="2:5">
      <c r="B100" s="920" t="s">
        <v>690</v>
      </c>
      <c r="C100" s="920" t="s">
        <v>1459</v>
      </c>
      <c r="D100" s="920" t="s">
        <v>2075</v>
      </c>
      <c r="E100" s="921">
        <v>774353053</v>
      </c>
    </row>
    <row r="101" spans="2:5">
      <c r="B101" s="114" t="s">
        <v>694</v>
      </c>
      <c r="C101" s="114" t="s">
        <v>1441</v>
      </c>
      <c r="D101" s="114" t="s">
        <v>2075</v>
      </c>
      <c r="E101" s="922">
        <v>362325199</v>
      </c>
    </row>
    <row r="102" spans="2:5">
      <c r="B102" s="920" t="s">
        <v>2187</v>
      </c>
      <c r="C102" s="920" t="s">
        <v>1488</v>
      </c>
      <c r="D102" s="920" t="s">
        <v>2075</v>
      </c>
      <c r="E102" s="921">
        <v>358372400</v>
      </c>
    </row>
    <row r="103" spans="2:5">
      <c r="B103" s="114" t="s">
        <v>2075</v>
      </c>
      <c r="C103" s="114" t="s">
        <v>1495</v>
      </c>
      <c r="D103" s="114" t="s">
        <v>2075</v>
      </c>
      <c r="E103" s="922">
        <v>351203020</v>
      </c>
    </row>
    <row r="104" spans="2:5">
      <c r="B104" s="920" t="s">
        <v>690</v>
      </c>
      <c r="C104" s="920" t="s">
        <v>1481</v>
      </c>
      <c r="D104" s="920" t="s">
        <v>2075</v>
      </c>
      <c r="E104" s="921">
        <v>233810743</v>
      </c>
    </row>
    <row r="105" spans="2:5">
      <c r="B105" s="114" t="s">
        <v>690</v>
      </c>
      <c r="C105" s="114" t="s">
        <v>1458</v>
      </c>
      <c r="D105" s="114" t="s">
        <v>2075</v>
      </c>
      <c r="E105" s="922">
        <v>220171090</v>
      </c>
    </row>
    <row r="106" spans="2:5">
      <c r="B106" s="920" t="s">
        <v>2736</v>
      </c>
      <c r="C106" s="920" t="s">
        <v>1488</v>
      </c>
      <c r="D106" s="920" t="s">
        <v>2075</v>
      </c>
      <c r="E106" s="921">
        <v>206465700</v>
      </c>
    </row>
    <row r="107" spans="2:5">
      <c r="B107" s="114" t="s">
        <v>656</v>
      </c>
      <c r="C107" s="114" t="s">
        <v>1498</v>
      </c>
      <c r="D107" s="114" t="s">
        <v>2075</v>
      </c>
      <c r="E107" s="922">
        <v>203414117</v>
      </c>
    </row>
    <row r="108" spans="2:5">
      <c r="B108" s="920" t="s">
        <v>2120</v>
      </c>
      <c r="C108" s="920" t="s">
        <v>1488</v>
      </c>
      <c r="D108" s="920" t="s">
        <v>2075</v>
      </c>
      <c r="E108" s="921">
        <v>197227241</v>
      </c>
    </row>
    <row r="109" spans="2:5">
      <c r="B109" s="114" t="s">
        <v>2697</v>
      </c>
      <c r="C109" s="114" t="s">
        <v>1498</v>
      </c>
      <c r="D109" s="114" t="s">
        <v>2075</v>
      </c>
      <c r="E109" s="922">
        <v>184581168</v>
      </c>
    </row>
    <row r="110" spans="2:5">
      <c r="B110" s="920" t="s">
        <v>2698</v>
      </c>
      <c r="C110" s="920" t="s">
        <v>1498</v>
      </c>
      <c r="D110" s="920" t="s">
        <v>2075</v>
      </c>
      <c r="E110" s="921">
        <v>168116178</v>
      </c>
    </row>
    <row r="111" spans="2:5">
      <c r="B111" s="114" t="s">
        <v>2748</v>
      </c>
      <c r="C111" s="114" t="s">
        <v>1488</v>
      </c>
      <c r="D111" s="114" t="s">
        <v>2075</v>
      </c>
      <c r="E111" s="922">
        <v>155553600</v>
      </c>
    </row>
    <row r="112" spans="2:5">
      <c r="B112" s="920" t="s">
        <v>2075</v>
      </c>
      <c r="C112" s="920" t="s">
        <v>1492</v>
      </c>
      <c r="D112" s="920" t="s">
        <v>2075</v>
      </c>
      <c r="E112" s="921">
        <v>153236000</v>
      </c>
    </row>
    <row r="113" spans="2:5">
      <c r="B113" s="114" t="s">
        <v>694</v>
      </c>
      <c r="C113" s="114" t="s">
        <v>1992</v>
      </c>
      <c r="D113" s="114" t="s">
        <v>2075</v>
      </c>
      <c r="E113" s="922">
        <v>137695327</v>
      </c>
    </row>
    <row r="114" spans="2:5">
      <c r="B114" s="920" t="s">
        <v>690</v>
      </c>
      <c r="C114" s="920" t="s">
        <v>1480</v>
      </c>
      <c r="D114" s="920" t="s">
        <v>2075</v>
      </c>
      <c r="E114" s="921">
        <v>114257745</v>
      </c>
    </row>
    <row r="115" spans="2:5">
      <c r="B115" s="114" t="s">
        <v>656</v>
      </c>
      <c r="C115" s="114" t="s">
        <v>1682</v>
      </c>
      <c r="D115" s="114" t="s">
        <v>2075</v>
      </c>
      <c r="E115" s="922">
        <v>83473000</v>
      </c>
    </row>
    <row r="116" spans="2:5">
      <c r="B116" s="920" t="s">
        <v>2744</v>
      </c>
      <c r="C116" s="920" t="s">
        <v>1488</v>
      </c>
      <c r="D116" s="920" t="s">
        <v>2075</v>
      </c>
      <c r="E116" s="921">
        <v>71957000</v>
      </c>
    </row>
    <row r="117" spans="2:5">
      <c r="B117" s="114" t="s">
        <v>2700</v>
      </c>
      <c r="C117" s="114" t="s">
        <v>1498</v>
      </c>
      <c r="D117" s="114" t="s">
        <v>2075</v>
      </c>
      <c r="E117" s="922">
        <v>51063160</v>
      </c>
    </row>
    <row r="118" spans="2:5">
      <c r="B118" s="920" t="s">
        <v>694</v>
      </c>
      <c r="C118" s="920" t="s">
        <v>1454</v>
      </c>
      <c r="D118" s="920" t="s">
        <v>2075</v>
      </c>
      <c r="E118" s="921">
        <v>29715501</v>
      </c>
    </row>
    <row r="119" spans="2:5">
      <c r="B119" s="114" t="s">
        <v>2731</v>
      </c>
      <c r="C119" s="114" t="s">
        <v>1488</v>
      </c>
      <c r="D119" s="114" t="s">
        <v>2075</v>
      </c>
      <c r="E119" s="922">
        <v>26048250</v>
      </c>
    </row>
    <row r="120" spans="2:5">
      <c r="B120" s="920" t="s">
        <v>690</v>
      </c>
      <c r="C120" s="920" t="s">
        <v>1464</v>
      </c>
      <c r="D120" s="920" t="s">
        <v>2075</v>
      </c>
      <c r="E120" s="921">
        <v>25921994</v>
      </c>
    </row>
    <row r="121" spans="2:5">
      <c r="B121" s="114" t="s">
        <v>2747</v>
      </c>
      <c r="C121" s="114" t="s">
        <v>1488</v>
      </c>
      <c r="D121" s="114" t="s">
        <v>2075</v>
      </c>
      <c r="E121" s="922">
        <v>20815000</v>
      </c>
    </row>
    <row r="122" spans="2:5">
      <c r="B122" s="920" t="s">
        <v>2075</v>
      </c>
      <c r="C122" s="920" t="s">
        <v>1487</v>
      </c>
      <c r="D122" s="920" t="s">
        <v>2075</v>
      </c>
      <c r="E122" s="921">
        <v>15145654</v>
      </c>
    </row>
    <row r="123" spans="2:5">
      <c r="B123" s="114" t="s">
        <v>2735</v>
      </c>
      <c r="C123" s="114" t="s">
        <v>1488</v>
      </c>
      <c r="D123" s="114" t="s">
        <v>2075</v>
      </c>
      <c r="E123" s="922">
        <v>13270200</v>
      </c>
    </row>
    <row r="124" spans="2:5">
      <c r="B124" s="920" t="s">
        <v>694</v>
      </c>
      <c r="C124" s="920" t="s">
        <v>1457</v>
      </c>
      <c r="D124" s="920" t="s">
        <v>2075</v>
      </c>
      <c r="E124" s="921">
        <v>11100753</v>
      </c>
    </row>
    <row r="125" spans="2:5">
      <c r="B125" s="114" t="s">
        <v>2730</v>
      </c>
      <c r="C125" s="114" t="s">
        <v>1488</v>
      </c>
      <c r="D125" s="114" t="s">
        <v>2075</v>
      </c>
      <c r="E125" s="922">
        <v>10371500</v>
      </c>
    </row>
    <row r="126" spans="2:5">
      <c r="B126" s="920" t="s">
        <v>2141</v>
      </c>
      <c r="C126" s="920" t="s">
        <v>1488</v>
      </c>
      <c r="D126" s="920" t="s">
        <v>2075</v>
      </c>
      <c r="E126" s="921">
        <v>10100000</v>
      </c>
    </row>
    <row r="127" spans="2:5">
      <c r="B127" s="114" t="s">
        <v>690</v>
      </c>
      <c r="C127" s="114" t="s">
        <v>1482</v>
      </c>
      <c r="D127" s="114" t="s">
        <v>2075</v>
      </c>
      <c r="E127" s="922">
        <v>6757536</v>
      </c>
    </row>
    <row r="128" spans="2:5">
      <c r="B128" s="920" t="s">
        <v>2732</v>
      </c>
      <c r="C128" s="920" t="s">
        <v>1490</v>
      </c>
      <c r="D128" s="920" t="s">
        <v>2075</v>
      </c>
      <c r="E128" s="921">
        <v>5000000</v>
      </c>
    </row>
    <row r="129" spans="2:5">
      <c r="B129" s="114" t="s">
        <v>2746</v>
      </c>
      <c r="C129" s="114" t="s">
        <v>1490</v>
      </c>
      <c r="D129" s="114" t="s">
        <v>2075</v>
      </c>
      <c r="E129" s="922">
        <v>5000000</v>
      </c>
    </row>
    <row r="130" spans="2:5">
      <c r="B130" s="920" t="s">
        <v>2749</v>
      </c>
      <c r="C130" s="920" t="s">
        <v>1490</v>
      </c>
      <c r="D130" s="920" t="s">
        <v>2075</v>
      </c>
      <c r="E130" s="921">
        <v>4000000</v>
      </c>
    </row>
    <row r="131" spans="2:5">
      <c r="B131" s="114" t="s">
        <v>2750</v>
      </c>
      <c r="C131" s="114" t="s">
        <v>1491</v>
      </c>
      <c r="D131" s="114" t="s">
        <v>2075</v>
      </c>
      <c r="E131" s="922">
        <v>3180000</v>
      </c>
    </row>
    <row r="132" spans="2:5">
      <c r="B132" s="920" t="s">
        <v>694</v>
      </c>
      <c r="C132" s="920" t="s">
        <v>1461</v>
      </c>
      <c r="D132" s="920" t="s">
        <v>2075</v>
      </c>
      <c r="E132" s="921">
        <v>2923986</v>
      </c>
    </row>
    <row r="133" spans="2:5">
      <c r="B133" s="114" t="s">
        <v>694</v>
      </c>
      <c r="C133" s="114" t="s">
        <v>1481</v>
      </c>
      <c r="D133" s="114" t="s">
        <v>2075</v>
      </c>
      <c r="E133" s="922">
        <v>2619411</v>
      </c>
    </row>
    <row r="134" spans="2:5">
      <c r="B134" s="920" t="s">
        <v>2739</v>
      </c>
      <c r="C134" s="920" t="s">
        <v>1490</v>
      </c>
      <c r="D134" s="920" t="s">
        <v>2075</v>
      </c>
      <c r="E134" s="921">
        <v>2500000</v>
      </c>
    </row>
    <row r="135" spans="2:5">
      <c r="B135" s="114" t="s">
        <v>2729</v>
      </c>
      <c r="C135" s="114" t="s">
        <v>1490</v>
      </c>
      <c r="D135" s="114" t="s">
        <v>2075</v>
      </c>
      <c r="E135" s="922">
        <v>2000000</v>
      </c>
    </row>
    <row r="136" spans="2:5">
      <c r="B136" s="920" t="s">
        <v>2733</v>
      </c>
      <c r="C136" s="920" t="s">
        <v>1490</v>
      </c>
      <c r="D136" s="920" t="s">
        <v>2075</v>
      </c>
      <c r="E136" s="921">
        <v>2000000</v>
      </c>
    </row>
    <row r="137" spans="2:5">
      <c r="B137" s="114" t="s">
        <v>2737</v>
      </c>
      <c r="C137" s="114" t="s">
        <v>1490</v>
      </c>
      <c r="D137" s="114" t="s">
        <v>2075</v>
      </c>
      <c r="E137" s="922">
        <v>2000000</v>
      </c>
    </row>
    <row r="138" spans="2:5">
      <c r="B138" s="920" t="s">
        <v>2738</v>
      </c>
      <c r="C138" s="920" t="s">
        <v>1490</v>
      </c>
      <c r="D138" s="920" t="s">
        <v>2075</v>
      </c>
      <c r="E138" s="921">
        <v>2000000</v>
      </c>
    </row>
    <row r="139" spans="2:5">
      <c r="B139" s="114" t="s">
        <v>2740</v>
      </c>
      <c r="C139" s="114" t="s">
        <v>1490</v>
      </c>
      <c r="D139" s="114" t="s">
        <v>2075</v>
      </c>
      <c r="E139" s="922">
        <v>2000000</v>
      </c>
    </row>
    <row r="140" spans="2:5">
      <c r="B140" s="920" t="s">
        <v>2742</v>
      </c>
      <c r="C140" s="920" t="s">
        <v>1490</v>
      </c>
      <c r="D140" s="920" t="s">
        <v>2075</v>
      </c>
      <c r="E140" s="921">
        <v>2000000</v>
      </c>
    </row>
    <row r="141" spans="2:5">
      <c r="B141" s="114" t="s">
        <v>694</v>
      </c>
      <c r="C141" s="114" t="s">
        <v>1464</v>
      </c>
      <c r="D141" s="114" t="s">
        <v>2075</v>
      </c>
      <c r="E141" s="922">
        <v>1723901</v>
      </c>
    </row>
    <row r="142" spans="2:5">
      <c r="B142" s="920" t="s">
        <v>2746</v>
      </c>
      <c r="C142" s="920" t="s">
        <v>1491</v>
      </c>
      <c r="D142" s="920" t="s">
        <v>2075</v>
      </c>
      <c r="E142" s="921">
        <v>1455950</v>
      </c>
    </row>
    <row r="143" spans="2:5">
      <c r="B143" s="114" t="s">
        <v>2732</v>
      </c>
      <c r="C143" s="114" t="s">
        <v>1491</v>
      </c>
      <c r="D143" s="114" t="s">
        <v>2075</v>
      </c>
      <c r="E143" s="922">
        <v>1453800</v>
      </c>
    </row>
    <row r="144" spans="2:5">
      <c r="B144" s="920" t="s">
        <v>2749</v>
      </c>
      <c r="C144" s="920" t="s">
        <v>1491</v>
      </c>
      <c r="D144" s="920" t="s">
        <v>2075</v>
      </c>
      <c r="E144" s="921">
        <v>1376640</v>
      </c>
    </row>
    <row r="145" spans="2:5">
      <c r="B145" s="114" t="s">
        <v>690</v>
      </c>
      <c r="C145" s="114" t="s">
        <v>1483</v>
      </c>
      <c r="D145" s="114" t="s">
        <v>2075</v>
      </c>
      <c r="E145" s="922">
        <v>1351505</v>
      </c>
    </row>
    <row r="146" spans="2:5">
      <c r="B146" s="920" t="s">
        <v>2703</v>
      </c>
      <c r="C146" s="920" t="s">
        <v>1498</v>
      </c>
      <c r="D146" s="920" t="s">
        <v>2075</v>
      </c>
      <c r="E146" s="921">
        <v>1200000</v>
      </c>
    </row>
    <row r="147" spans="2:5">
      <c r="B147" s="114" t="s">
        <v>2734</v>
      </c>
      <c r="C147" s="114" t="s">
        <v>1491</v>
      </c>
      <c r="D147" s="114" t="s">
        <v>2075</v>
      </c>
      <c r="E147" s="922">
        <v>1196900</v>
      </c>
    </row>
    <row r="148" spans="2:5">
      <c r="B148" s="920" t="s">
        <v>2704</v>
      </c>
      <c r="C148" s="920" t="s">
        <v>1457</v>
      </c>
      <c r="D148" s="920" t="s">
        <v>2075</v>
      </c>
      <c r="E148" s="921">
        <v>1037500</v>
      </c>
    </row>
    <row r="149" spans="2:5">
      <c r="B149" s="114" t="s">
        <v>2728</v>
      </c>
      <c r="C149" s="114" t="s">
        <v>1490</v>
      </c>
      <c r="D149" s="114" t="s">
        <v>2075</v>
      </c>
      <c r="E149" s="922">
        <v>1000000</v>
      </c>
    </row>
    <row r="150" spans="2:5">
      <c r="B150" s="920" t="s">
        <v>2741</v>
      </c>
      <c r="C150" s="920" t="s">
        <v>1490</v>
      </c>
      <c r="D150" s="920" t="s">
        <v>2075</v>
      </c>
      <c r="E150" s="921">
        <v>1000000</v>
      </c>
    </row>
    <row r="151" spans="2:5">
      <c r="B151" s="114" t="s">
        <v>2739</v>
      </c>
      <c r="C151" s="114" t="s">
        <v>1491</v>
      </c>
      <c r="D151" s="114" t="s">
        <v>2075</v>
      </c>
      <c r="E151" s="922">
        <v>867067.5</v>
      </c>
    </row>
    <row r="152" spans="2:5">
      <c r="B152" s="920" t="s">
        <v>2733</v>
      </c>
      <c r="C152" s="920" t="s">
        <v>1491</v>
      </c>
      <c r="D152" s="920" t="s">
        <v>2075</v>
      </c>
      <c r="E152" s="921">
        <v>732605</v>
      </c>
    </row>
    <row r="153" spans="2:5">
      <c r="B153" s="114" t="s">
        <v>2738</v>
      </c>
      <c r="C153" s="114" t="s">
        <v>1491</v>
      </c>
      <c r="D153" s="114" t="s">
        <v>2075</v>
      </c>
      <c r="E153" s="922">
        <v>728335</v>
      </c>
    </row>
    <row r="154" spans="2:5">
      <c r="B154" s="920" t="s">
        <v>2740</v>
      </c>
      <c r="C154" s="920" t="s">
        <v>1491</v>
      </c>
      <c r="D154" s="920" t="s">
        <v>2075</v>
      </c>
      <c r="E154" s="921">
        <v>674090</v>
      </c>
    </row>
    <row r="155" spans="2:5">
      <c r="B155" s="114" t="s">
        <v>2737</v>
      </c>
      <c r="C155" s="114" t="s">
        <v>1491</v>
      </c>
      <c r="D155" s="114" t="s">
        <v>2075</v>
      </c>
      <c r="E155" s="922">
        <v>669065</v>
      </c>
    </row>
    <row r="156" spans="2:5">
      <c r="B156" s="920" t="s">
        <v>2729</v>
      </c>
      <c r="C156" s="920" t="s">
        <v>1491</v>
      </c>
      <c r="D156" s="920" t="s">
        <v>2075</v>
      </c>
      <c r="E156" s="921">
        <v>355610</v>
      </c>
    </row>
    <row r="157" spans="2:5">
      <c r="B157" s="114" t="s">
        <v>694</v>
      </c>
      <c r="C157" s="114" t="s">
        <v>1480</v>
      </c>
      <c r="D157" s="114" t="s">
        <v>2075</v>
      </c>
      <c r="E157" s="922">
        <v>305828</v>
      </c>
    </row>
    <row r="158" spans="2:5">
      <c r="B158" s="920" t="s">
        <v>690</v>
      </c>
      <c r="C158" s="920" t="s">
        <v>1994</v>
      </c>
      <c r="D158" s="920" t="s">
        <v>2075</v>
      </c>
      <c r="E158" s="921">
        <v>242910</v>
      </c>
    </row>
    <row r="159" spans="2:5">
      <c r="B159" s="114" t="s">
        <v>2742</v>
      </c>
      <c r="C159" s="114" t="s">
        <v>1491</v>
      </c>
      <c r="D159" s="114" t="s">
        <v>2075</v>
      </c>
      <c r="E159" s="922">
        <v>196115</v>
      </c>
    </row>
    <row r="160" spans="2:5">
      <c r="B160" s="920" t="s">
        <v>2743</v>
      </c>
      <c r="C160" s="920" t="s">
        <v>1491</v>
      </c>
      <c r="D160" s="920" t="s">
        <v>2075</v>
      </c>
      <c r="E160" s="921">
        <v>95000</v>
      </c>
    </row>
    <row r="161" spans="2:5">
      <c r="B161" s="114" t="s">
        <v>694</v>
      </c>
      <c r="C161" s="114" t="s">
        <v>1994</v>
      </c>
      <c r="D161" s="114" t="s">
        <v>2075</v>
      </c>
      <c r="E161" s="922">
        <v>17920</v>
      </c>
    </row>
    <row r="162" spans="2:5">
      <c r="B162" s="920" t="s">
        <v>692</v>
      </c>
      <c r="C162" s="920" t="s">
        <v>1458</v>
      </c>
      <c r="D162" s="920" t="s">
        <v>2075</v>
      </c>
      <c r="E162" s="921">
        <v>13795</v>
      </c>
    </row>
    <row r="163" spans="2:5">
      <c r="B163" s="114" t="s">
        <v>694</v>
      </c>
      <c r="C163" s="114" t="s">
        <v>1482</v>
      </c>
      <c r="D163" s="114" t="s">
        <v>2075</v>
      </c>
      <c r="E163" s="922">
        <v>60</v>
      </c>
    </row>
    <row r="165" spans="2:5">
      <c r="D165" s="906" t="s">
        <v>1546</v>
      </c>
      <c r="E165" s="907">
        <f>SUM(E6:E164)</f>
        <v>724319594854.42053</v>
      </c>
    </row>
  </sheetData>
  <hyperlinks>
    <hyperlink ref="A2" location="Sommaire!A1" display="Retour au sommaire" xr:uid="{88795F97-3960-42D1-B7C0-7580528A3E09}"/>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ADF55-C6DE-483B-8F8E-3F741F012F00}">
  <sheetPr codeName="Feuil33"/>
  <dimension ref="A2:E133"/>
  <sheetViews>
    <sheetView workbookViewId="0">
      <selection activeCell="K13" sqref="K13"/>
    </sheetView>
  </sheetViews>
  <sheetFormatPr baseColWidth="10" defaultRowHeight="12"/>
  <cols>
    <col min="1" max="1" width="11.5546875" style="49"/>
    <col min="2" max="2" width="34.88671875" style="49" bestFit="1" customWidth="1"/>
    <col min="3" max="4" width="41.109375" style="49" bestFit="1" customWidth="1"/>
    <col min="5" max="5" width="15.6640625" style="902" bestFit="1" customWidth="1"/>
    <col min="6" max="16384" width="11.5546875" style="49"/>
  </cols>
  <sheetData>
    <row r="2" spans="1:5" ht="16.2">
      <c r="A2" s="909" t="s">
        <v>2710</v>
      </c>
    </row>
    <row r="3" spans="1:5" ht="28.8">
      <c r="A3" s="176" t="s">
        <v>2705</v>
      </c>
    </row>
    <row r="5" spans="1:5">
      <c r="B5" s="903" t="s">
        <v>2429</v>
      </c>
      <c r="C5" s="903" t="s">
        <v>2432</v>
      </c>
      <c r="D5" s="903" t="s">
        <v>2709</v>
      </c>
      <c r="E5" s="904" t="s">
        <v>1674</v>
      </c>
    </row>
    <row r="6" spans="1:5">
      <c r="B6" s="917" t="s">
        <v>674</v>
      </c>
      <c r="C6" s="917" t="s">
        <v>1453</v>
      </c>
      <c r="D6" s="917" t="s">
        <v>1993</v>
      </c>
      <c r="E6" s="923">
        <v>299916946281</v>
      </c>
    </row>
    <row r="7" spans="1:5">
      <c r="B7" s="184" t="s">
        <v>675</v>
      </c>
      <c r="C7" s="184" t="s">
        <v>1453</v>
      </c>
      <c r="D7" s="184" t="s">
        <v>1993</v>
      </c>
      <c r="E7" s="905">
        <v>194523967197</v>
      </c>
    </row>
    <row r="8" spans="1:5">
      <c r="B8" s="917" t="s">
        <v>656</v>
      </c>
      <c r="C8" s="917" t="s">
        <v>1442</v>
      </c>
      <c r="D8" s="917" t="s">
        <v>1991</v>
      </c>
      <c r="E8" s="923">
        <v>110726906874</v>
      </c>
    </row>
    <row r="9" spans="1:5">
      <c r="B9" s="184" t="s">
        <v>676</v>
      </c>
      <c r="C9" s="184" t="s">
        <v>1453</v>
      </c>
      <c r="D9" s="184" t="s">
        <v>1993</v>
      </c>
      <c r="E9" s="905">
        <v>25305048266</v>
      </c>
    </row>
    <row r="10" spans="1:5">
      <c r="B10" s="917" t="s">
        <v>694</v>
      </c>
      <c r="C10" s="917" t="s">
        <v>1451</v>
      </c>
      <c r="D10" s="917" t="s">
        <v>1993</v>
      </c>
      <c r="E10" s="923">
        <v>22673000000</v>
      </c>
    </row>
    <row r="11" spans="1:5">
      <c r="B11" s="184" t="s">
        <v>678</v>
      </c>
      <c r="C11" s="184" t="s">
        <v>1453</v>
      </c>
      <c r="D11" s="184" t="s">
        <v>1993</v>
      </c>
      <c r="E11" s="905">
        <v>22193609600</v>
      </c>
    </row>
    <row r="12" spans="1:5">
      <c r="B12" s="917" t="s">
        <v>690</v>
      </c>
      <c r="C12" s="917" t="s">
        <v>1453</v>
      </c>
      <c r="D12" s="917" t="s">
        <v>1993</v>
      </c>
      <c r="E12" s="923">
        <v>18767108506</v>
      </c>
    </row>
    <row r="13" spans="1:5">
      <c r="B13" s="184" t="s">
        <v>690</v>
      </c>
      <c r="C13" s="184" t="s">
        <v>1455</v>
      </c>
      <c r="D13" s="184" t="s">
        <v>1993</v>
      </c>
      <c r="E13" s="905">
        <v>13082736196</v>
      </c>
    </row>
    <row r="14" spans="1:5">
      <c r="B14" s="917" t="s">
        <v>690</v>
      </c>
      <c r="C14" s="917" t="s">
        <v>1469</v>
      </c>
      <c r="D14" s="917" t="s">
        <v>1993</v>
      </c>
      <c r="E14" s="923">
        <v>8066083980</v>
      </c>
    </row>
    <row r="15" spans="1:5">
      <c r="B15" s="184" t="s">
        <v>690</v>
      </c>
      <c r="C15" s="184" t="s">
        <v>1467</v>
      </c>
      <c r="D15" s="184" t="s">
        <v>1993</v>
      </c>
      <c r="E15" s="905">
        <v>7293800474</v>
      </c>
    </row>
    <row r="16" spans="1:5">
      <c r="B16" s="917" t="s">
        <v>2745</v>
      </c>
      <c r="C16" s="917" t="s">
        <v>2751</v>
      </c>
      <c r="D16" s="917" t="s">
        <v>1991</v>
      </c>
      <c r="E16" s="923">
        <v>5597964155</v>
      </c>
    </row>
    <row r="17" spans="2:5">
      <c r="B17" s="184" t="s">
        <v>690</v>
      </c>
      <c r="C17" s="184" t="s">
        <v>1995</v>
      </c>
      <c r="D17" s="184" t="s">
        <v>1993</v>
      </c>
      <c r="E17" s="905">
        <v>5000000000</v>
      </c>
    </row>
    <row r="18" spans="2:5">
      <c r="B18" s="917" t="s">
        <v>674</v>
      </c>
      <c r="C18" s="917" t="s">
        <v>1455</v>
      </c>
      <c r="D18" s="917" t="s">
        <v>1993</v>
      </c>
      <c r="E18" s="923">
        <v>4664978909</v>
      </c>
    </row>
    <row r="19" spans="2:5">
      <c r="B19" s="184" t="s">
        <v>676</v>
      </c>
      <c r="C19" s="184" t="s">
        <v>1455</v>
      </c>
      <c r="D19" s="184" t="s">
        <v>1993</v>
      </c>
      <c r="E19" s="905">
        <v>3564929662</v>
      </c>
    </row>
    <row r="20" spans="2:5">
      <c r="B20" s="917" t="s">
        <v>690</v>
      </c>
      <c r="C20" s="917" t="s">
        <v>1461</v>
      </c>
      <c r="D20" s="917" t="s">
        <v>1993</v>
      </c>
      <c r="E20" s="923">
        <v>2957656215</v>
      </c>
    </row>
    <row r="21" spans="2:5">
      <c r="B21" s="184" t="s">
        <v>690</v>
      </c>
      <c r="C21" s="184" t="s">
        <v>1457</v>
      </c>
      <c r="D21" s="184" t="s">
        <v>1993</v>
      </c>
      <c r="E21" s="905">
        <v>2368032938</v>
      </c>
    </row>
    <row r="22" spans="2:5">
      <c r="B22" s="917" t="s">
        <v>694</v>
      </c>
      <c r="C22" s="917" t="s">
        <v>1455</v>
      </c>
      <c r="D22" s="917" t="s">
        <v>1993</v>
      </c>
      <c r="E22" s="923">
        <v>2163311543</v>
      </c>
    </row>
    <row r="23" spans="2:5">
      <c r="B23" s="184" t="s">
        <v>694</v>
      </c>
      <c r="C23" s="184" t="s">
        <v>1453</v>
      </c>
      <c r="D23" s="184" t="s">
        <v>1993</v>
      </c>
      <c r="E23" s="905">
        <v>1940792773</v>
      </c>
    </row>
    <row r="24" spans="2:5">
      <c r="B24" s="917" t="s">
        <v>2155</v>
      </c>
      <c r="C24" s="917" t="s">
        <v>1992</v>
      </c>
      <c r="D24" s="917" t="s">
        <v>1991</v>
      </c>
      <c r="E24" s="923">
        <v>1674104076</v>
      </c>
    </row>
    <row r="25" spans="2:5">
      <c r="B25" s="184" t="s">
        <v>676</v>
      </c>
      <c r="C25" s="184" t="s">
        <v>1481</v>
      </c>
      <c r="D25" s="184" t="s">
        <v>1365</v>
      </c>
      <c r="E25" s="905">
        <v>1618175712</v>
      </c>
    </row>
    <row r="26" spans="2:5">
      <c r="B26" s="917" t="s">
        <v>676</v>
      </c>
      <c r="C26" s="917" t="s">
        <v>1480</v>
      </c>
      <c r="D26" s="917" t="s">
        <v>1365</v>
      </c>
      <c r="E26" s="923">
        <v>1470506329</v>
      </c>
    </row>
    <row r="27" spans="2:5">
      <c r="B27" s="184" t="s">
        <v>2075</v>
      </c>
      <c r="C27" s="184" t="s">
        <v>2692</v>
      </c>
      <c r="D27" s="184" t="s">
        <v>1991</v>
      </c>
      <c r="E27" s="905">
        <v>1433452098.5</v>
      </c>
    </row>
    <row r="28" spans="2:5">
      <c r="B28" s="917" t="s">
        <v>677</v>
      </c>
      <c r="C28" s="917" t="s">
        <v>1481</v>
      </c>
      <c r="D28" s="917" t="s">
        <v>1365</v>
      </c>
      <c r="E28" s="923">
        <v>1250936908</v>
      </c>
    </row>
    <row r="29" spans="2:5">
      <c r="B29" s="184" t="s">
        <v>675</v>
      </c>
      <c r="C29" s="184" t="s">
        <v>1454</v>
      </c>
      <c r="D29" s="184" t="s">
        <v>1993</v>
      </c>
      <c r="E29" s="905">
        <v>1152225246</v>
      </c>
    </row>
    <row r="30" spans="2:5">
      <c r="B30" s="917" t="s">
        <v>674</v>
      </c>
      <c r="C30" s="917" t="s">
        <v>1454</v>
      </c>
      <c r="D30" s="917" t="s">
        <v>1993</v>
      </c>
      <c r="E30" s="923">
        <v>1152225246</v>
      </c>
    </row>
    <row r="31" spans="2:5">
      <c r="B31" s="184" t="s">
        <v>679</v>
      </c>
      <c r="C31" s="184" t="s">
        <v>1455</v>
      </c>
      <c r="D31" s="184" t="s">
        <v>1993</v>
      </c>
      <c r="E31" s="905">
        <v>1146334672</v>
      </c>
    </row>
    <row r="32" spans="2:5">
      <c r="B32" s="917" t="s">
        <v>676</v>
      </c>
      <c r="C32" s="917" t="s">
        <v>1468</v>
      </c>
      <c r="D32" s="917" t="s">
        <v>1993</v>
      </c>
      <c r="E32" s="923">
        <v>1027087892</v>
      </c>
    </row>
    <row r="33" spans="2:5">
      <c r="B33" s="184" t="s">
        <v>674</v>
      </c>
      <c r="C33" s="184" t="s">
        <v>1480</v>
      </c>
      <c r="D33" s="184" t="s">
        <v>1365</v>
      </c>
      <c r="E33" s="905">
        <v>936091307</v>
      </c>
    </row>
    <row r="34" spans="2:5">
      <c r="B34" s="917" t="s">
        <v>690</v>
      </c>
      <c r="C34" s="917" t="s">
        <v>1459</v>
      </c>
      <c r="D34" s="917" t="s">
        <v>1993</v>
      </c>
      <c r="E34" s="923">
        <v>774353053</v>
      </c>
    </row>
    <row r="35" spans="2:5">
      <c r="B35" s="184" t="s">
        <v>2187</v>
      </c>
      <c r="C35" s="184" t="s">
        <v>1488</v>
      </c>
      <c r="D35" s="184" t="s">
        <v>1486</v>
      </c>
      <c r="E35" s="905">
        <v>358372400</v>
      </c>
    </row>
    <row r="36" spans="2:5">
      <c r="B36" s="917" t="s">
        <v>2075</v>
      </c>
      <c r="C36" s="917" t="s">
        <v>1495</v>
      </c>
      <c r="D36" s="917" t="s">
        <v>1486</v>
      </c>
      <c r="E36" s="923">
        <v>351203020</v>
      </c>
    </row>
    <row r="37" spans="2:5">
      <c r="B37" s="184" t="s">
        <v>2695</v>
      </c>
      <c r="C37" s="184" t="s">
        <v>1481</v>
      </c>
      <c r="D37" s="184" t="s">
        <v>1365</v>
      </c>
      <c r="E37" s="905">
        <v>250555465</v>
      </c>
    </row>
    <row r="38" spans="2:5">
      <c r="B38" s="917" t="s">
        <v>682</v>
      </c>
      <c r="C38" s="917" t="s">
        <v>1454</v>
      </c>
      <c r="D38" s="917" t="s">
        <v>1993</v>
      </c>
      <c r="E38" s="923">
        <v>236795333</v>
      </c>
    </row>
    <row r="39" spans="2:5">
      <c r="B39" s="184" t="s">
        <v>690</v>
      </c>
      <c r="C39" s="184" t="s">
        <v>1481</v>
      </c>
      <c r="D39" s="184" t="s">
        <v>1365</v>
      </c>
      <c r="E39" s="905">
        <v>233810743</v>
      </c>
    </row>
    <row r="40" spans="2:5">
      <c r="B40" s="917" t="s">
        <v>690</v>
      </c>
      <c r="C40" s="917" t="s">
        <v>1458</v>
      </c>
      <c r="D40" s="917" t="s">
        <v>1993</v>
      </c>
      <c r="E40" s="923">
        <v>220171090</v>
      </c>
    </row>
    <row r="41" spans="2:5">
      <c r="B41" s="184" t="s">
        <v>2736</v>
      </c>
      <c r="C41" s="184" t="s">
        <v>1488</v>
      </c>
      <c r="D41" s="184" t="s">
        <v>1486</v>
      </c>
      <c r="E41" s="905">
        <v>206465700</v>
      </c>
    </row>
    <row r="42" spans="2:5">
      <c r="B42" s="917" t="s">
        <v>2120</v>
      </c>
      <c r="C42" s="917" t="s">
        <v>1488</v>
      </c>
      <c r="D42" s="917" t="s">
        <v>1486</v>
      </c>
      <c r="E42" s="923">
        <v>197227241</v>
      </c>
    </row>
    <row r="43" spans="2:5">
      <c r="B43" s="184" t="s">
        <v>2748</v>
      </c>
      <c r="C43" s="184" t="s">
        <v>1488</v>
      </c>
      <c r="D43" s="184" t="s">
        <v>1486</v>
      </c>
      <c r="E43" s="905">
        <v>155553600</v>
      </c>
    </row>
    <row r="44" spans="2:5">
      <c r="B44" s="917" t="s">
        <v>2075</v>
      </c>
      <c r="C44" s="917" t="s">
        <v>1492</v>
      </c>
      <c r="D44" s="917" t="s">
        <v>1486</v>
      </c>
      <c r="E44" s="923">
        <v>153236000</v>
      </c>
    </row>
    <row r="45" spans="2:5">
      <c r="B45" s="184" t="s">
        <v>677</v>
      </c>
      <c r="C45" s="184" t="s">
        <v>1480</v>
      </c>
      <c r="D45" s="184" t="s">
        <v>1365</v>
      </c>
      <c r="E45" s="905">
        <v>142043296</v>
      </c>
    </row>
    <row r="46" spans="2:5">
      <c r="B46" s="917" t="s">
        <v>678</v>
      </c>
      <c r="C46" s="917" t="s">
        <v>1454</v>
      </c>
      <c r="D46" s="917" t="s">
        <v>1993</v>
      </c>
      <c r="E46" s="923">
        <v>138808197</v>
      </c>
    </row>
    <row r="47" spans="2:5">
      <c r="B47" s="184" t="s">
        <v>674</v>
      </c>
      <c r="C47" s="184" t="s">
        <v>1481</v>
      </c>
      <c r="D47" s="184" t="s">
        <v>1365</v>
      </c>
      <c r="E47" s="905">
        <v>138731873</v>
      </c>
    </row>
    <row r="48" spans="2:5">
      <c r="B48" s="917" t="s">
        <v>694</v>
      </c>
      <c r="C48" s="917" t="s">
        <v>1992</v>
      </c>
      <c r="D48" s="917" t="s">
        <v>1991</v>
      </c>
      <c r="E48" s="923">
        <v>137695327</v>
      </c>
    </row>
    <row r="49" spans="2:5">
      <c r="B49" s="184" t="s">
        <v>690</v>
      </c>
      <c r="C49" s="184" t="s">
        <v>1480</v>
      </c>
      <c r="D49" s="184" t="s">
        <v>1365</v>
      </c>
      <c r="E49" s="905">
        <v>114257745</v>
      </c>
    </row>
    <row r="50" spans="2:5">
      <c r="B50" s="917" t="s">
        <v>674</v>
      </c>
      <c r="C50" s="917" t="s">
        <v>1482</v>
      </c>
      <c r="D50" s="917" t="s">
        <v>1365</v>
      </c>
      <c r="E50" s="923">
        <v>101075075</v>
      </c>
    </row>
    <row r="51" spans="2:5">
      <c r="B51" s="184" t="s">
        <v>675</v>
      </c>
      <c r="C51" s="184" t="s">
        <v>2002</v>
      </c>
      <c r="D51" s="184" t="s">
        <v>1993</v>
      </c>
      <c r="E51" s="905">
        <v>98565580</v>
      </c>
    </row>
    <row r="52" spans="2:5">
      <c r="B52" s="917" t="s">
        <v>676</v>
      </c>
      <c r="C52" s="917" t="s">
        <v>1458</v>
      </c>
      <c r="D52" s="917" t="s">
        <v>1993</v>
      </c>
      <c r="E52" s="923">
        <v>96415404</v>
      </c>
    </row>
    <row r="53" spans="2:5">
      <c r="B53" s="184" t="s">
        <v>678</v>
      </c>
      <c r="C53" s="184" t="s">
        <v>1455</v>
      </c>
      <c r="D53" s="184" t="s">
        <v>1993</v>
      </c>
      <c r="E53" s="905">
        <v>94081540</v>
      </c>
    </row>
    <row r="54" spans="2:5">
      <c r="B54" s="917" t="s">
        <v>2744</v>
      </c>
      <c r="C54" s="917" t="s">
        <v>1488</v>
      </c>
      <c r="D54" s="917" t="s">
        <v>1486</v>
      </c>
      <c r="E54" s="923">
        <v>71957000</v>
      </c>
    </row>
    <row r="55" spans="2:5">
      <c r="B55" s="184" t="s">
        <v>677</v>
      </c>
      <c r="C55" s="184" t="s">
        <v>1482</v>
      </c>
      <c r="D55" s="184" t="s">
        <v>1365</v>
      </c>
      <c r="E55" s="905">
        <v>70982410</v>
      </c>
    </row>
    <row r="56" spans="2:5">
      <c r="B56" s="917" t="s">
        <v>676</v>
      </c>
      <c r="C56" s="917" t="s">
        <v>1454</v>
      </c>
      <c r="D56" s="917" t="s">
        <v>1993</v>
      </c>
      <c r="E56" s="923">
        <v>49758105</v>
      </c>
    </row>
    <row r="57" spans="2:5">
      <c r="B57" s="184" t="s">
        <v>680</v>
      </c>
      <c r="C57" s="184" t="s">
        <v>1455</v>
      </c>
      <c r="D57" s="184" t="s">
        <v>1993</v>
      </c>
      <c r="E57" s="905">
        <v>42153293</v>
      </c>
    </row>
    <row r="58" spans="2:5">
      <c r="B58" s="917" t="s">
        <v>679</v>
      </c>
      <c r="C58" s="917" t="s">
        <v>1454</v>
      </c>
      <c r="D58" s="917" t="s">
        <v>1993</v>
      </c>
      <c r="E58" s="923">
        <v>40518712</v>
      </c>
    </row>
    <row r="59" spans="2:5">
      <c r="B59" s="184" t="s">
        <v>674</v>
      </c>
      <c r="C59" s="184" t="s">
        <v>1458</v>
      </c>
      <c r="D59" s="184" t="s">
        <v>1993</v>
      </c>
      <c r="E59" s="905">
        <v>38404924</v>
      </c>
    </row>
    <row r="60" spans="2:5">
      <c r="B60" s="917" t="s">
        <v>676</v>
      </c>
      <c r="C60" s="917" t="s">
        <v>1479</v>
      </c>
      <c r="D60" s="917" t="s">
        <v>1365</v>
      </c>
      <c r="E60" s="923">
        <v>30033604</v>
      </c>
    </row>
    <row r="61" spans="2:5">
      <c r="B61" s="184" t="s">
        <v>694</v>
      </c>
      <c r="C61" s="184" t="s">
        <v>1454</v>
      </c>
      <c r="D61" s="184" t="s">
        <v>1993</v>
      </c>
      <c r="E61" s="905">
        <v>29715501</v>
      </c>
    </row>
    <row r="62" spans="2:5">
      <c r="B62" s="917" t="s">
        <v>2731</v>
      </c>
      <c r="C62" s="917" t="s">
        <v>1488</v>
      </c>
      <c r="D62" s="917" t="s">
        <v>1486</v>
      </c>
      <c r="E62" s="923">
        <v>26048250</v>
      </c>
    </row>
    <row r="63" spans="2:5">
      <c r="B63" s="184" t="s">
        <v>690</v>
      </c>
      <c r="C63" s="184" t="s">
        <v>1464</v>
      </c>
      <c r="D63" s="184" t="s">
        <v>1993</v>
      </c>
      <c r="E63" s="905">
        <v>25921994</v>
      </c>
    </row>
    <row r="64" spans="2:5">
      <c r="B64" s="917" t="s">
        <v>2747</v>
      </c>
      <c r="C64" s="917" t="s">
        <v>1488</v>
      </c>
      <c r="D64" s="917" t="s">
        <v>1486</v>
      </c>
      <c r="E64" s="923">
        <v>20815000</v>
      </c>
    </row>
    <row r="65" spans="2:5">
      <c r="B65" s="184" t="s">
        <v>674</v>
      </c>
      <c r="C65" s="184" t="s">
        <v>1479</v>
      </c>
      <c r="D65" s="184" t="s">
        <v>1365</v>
      </c>
      <c r="E65" s="905">
        <v>20456485</v>
      </c>
    </row>
    <row r="66" spans="2:5">
      <c r="B66" s="917" t="s">
        <v>674</v>
      </c>
      <c r="C66" s="917" t="s">
        <v>1483</v>
      </c>
      <c r="D66" s="917" t="s">
        <v>1365</v>
      </c>
      <c r="E66" s="923">
        <v>20214941</v>
      </c>
    </row>
    <row r="67" spans="2:5">
      <c r="B67" s="184" t="s">
        <v>683</v>
      </c>
      <c r="C67" s="184" t="s">
        <v>1481</v>
      </c>
      <c r="D67" s="184" t="s">
        <v>1365</v>
      </c>
      <c r="E67" s="905">
        <v>15184026</v>
      </c>
    </row>
    <row r="68" spans="2:5">
      <c r="B68" s="917" t="s">
        <v>2075</v>
      </c>
      <c r="C68" s="917" t="s">
        <v>1487</v>
      </c>
      <c r="D68" s="917" t="s">
        <v>1486</v>
      </c>
      <c r="E68" s="923">
        <v>15145654</v>
      </c>
    </row>
    <row r="69" spans="2:5">
      <c r="B69" s="184" t="s">
        <v>677</v>
      </c>
      <c r="C69" s="184" t="s">
        <v>1483</v>
      </c>
      <c r="D69" s="184" t="s">
        <v>1365</v>
      </c>
      <c r="E69" s="905">
        <v>14198751</v>
      </c>
    </row>
    <row r="70" spans="2:5">
      <c r="B70" s="917" t="s">
        <v>2735</v>
      </c>
      <c r="C70" s="917" t="s">
        <v>1488</v>
      </c>
      <c r="D70" s="917" t="s">
        <v>1486</v>
      </c>
      <c r="E70" s="923">
        <v>13270200</v>
      </c>
    </row>
    <row r="71" spans="2:5">
      <c r="B71" s="184" t="s">
        <v>679</v>
      </c>
      <c r="C71" s="184" t="s">
        <v>1480</v>
      </c>
      <c r="D71" s="184" t="s">
        <v>1365</v>
      </c>
      <c r="E71" s="905">
        <v>11890566</v>
      </c>
    </row>
    <row r="72" spans="2:5">
      <c r="B72" s="917" t="s">
        <v>694</v>
      </c>
      <c r="C72" s="917" t="s">
        <v>1457</v>
      </c>
      <c r="D72" s="917" t="s">
        <v>1993</v>
      </c>
      <c r="E72" s="923">
        <v>11100753</v>
      </c>
    </row>
    <row r="73" spans="2:5">
      <c r="B73" s="184" t="s">
        <v>2730</v>
      </c>
      <c r="C73" s="184" t="s">
        <v>1488</v>
      </c>
      <c r="D73" s="184" t="s">
        <v>1486</v>
      </c>
      <c r="E73" s="905">
        <v>10371500</v>
      </c>
    </row>
    <row r="74" spans="2:5">
      <c r="B74" s="917" t="s">
        <v>2141</v>
      </c>
      <c r="C74" s="917" t="s">
        <v>1488</v>
      </c>
      <c r="D74" s="917" t="s">
        <v>1486</v>
      </c>
      <c r="E74" s="923">
        <v>10100000</v>
      </c>
    </row>
    <row r="75" spans="2:5">
      <c r="B75" s="184" t="s">
        <v>682</v>
      </c>
      <c r="C75" s="184" t="s">
        <v>1464</v>
      </c>
      <c r="D75" s="184" t="s">
        <v>1993</v>
      </c>
      <c r="E75" s="905">
        <v>7323566</v>
      </c>
    </row>
    <row r="76" spans="2:5">
      <c r="B76" s="917" t="s">
        <v>678</v>
      </c>
      <c r="C76" s="917" t="s">
        <v>1464</v>
      </c>
      <c r="D76" s="917" t="s">
        <v>1993</v>
      </c>
      <c r="E76" s="923">
        <v>7004622</v>
      </c>
    </row>
    <row r="77" spans="2:5">
      <c r="B77" s="184" t="s">
        <v>676</v>
      </c>
      <c r="C77" s="184" t="s">
        <v>1464</v>
      </c>
      <c r="D77" s="184" t="s">
        <v>1993</v>
      </c>
      <c r="E77" s="905">
        <v>6872080</v>
      </c>
    </row>
    <row r="78" spans="2:5">
      <c r="B78" s="917" t="s">
        <v>690</v>
      </c>
      <c r="C78" s="917" t="s">
        <v>1482</v>
      </c>
      <c r="D78" s="917" t="s">
        <v>1365</v>
      </c>
      <c r="E78" s="923">
        <v>6757536</v>
      </c>
    </row>
    <row r="79" spans="2:5">
      <c r="B79" s="184" t="s">
        <v>683</v>
      </c>
      <c r="C79" s="184" t="s">
        <v>1482</v>
      </c>
      <c r="D79" s="184" t="s">
        <v>1365</v>
      </c>
      <c r="E79" s="905">
        <v>6326674</v>
      </c>
    </row>
    <row r="80" spans="2:5">
      <c r="B80" s="917" t="s">
        <v>680</v>
      </c>
      <c r="C80" s="917" t="s">
        <v>1454</v>
      </c>
      <c r="D80" s="917" t="s">
        <v>1993</v>
      </c>
      <c r="E80" s="923">
        <v>5452564</v>
      </c>
    </row>
    <row r="81" spans="2:5">
      <c r="B81" s="184" t="s">
        <v>688</v>
      </c>
      <c r="C81" s="184" t="s">
        <v>1480</v>
      </c>
      <c r="D81" s="184" t="s">
        <v>1365</v>
      </c>
      <c r="E81" s="905">
        <v>5451000</v>
      </c>
    </row>
    <row r="82" spans="2:5">
      <c r="B82" s="917" t="s">
        <v>682</v>
      </c>
      <c r="C82" s="917" t="s">
        <v>1469</v>
      </c>
      <c r="D82" s="917" t="s">
        <v>1993</v>
      </c>
      <c r="E82" s="923">
        <v>5330847</v>
      </c>
    </row>
    <row r="83" spans="2:5">
      <c r="B83" s="184" t="s">
        <v>2732</v>
      </c>
      <c r="C83" s="184" t="s">
        <v>1490</v>
      </c>
      <c r="D83" s="184" t="s">
        <v>1486</v>
      </c>
      <c r="E83" s="905">
        <v>5000000</v>
      </c>
    </row>
    <row r="84" spans="2:5">
      <c r="B84" s="917" t="s">
        <v>2746</v>
      </c>
      <c r="C84" s="917" t="s">
        <v>1490</v>
      </c>
      <c r="D84" s="917" t="s">
        <v>1486</v>
      </c>
      <c r="E84" s="923">
        <v>5000000</v>
      </c>
    </row>
    <row r="85" spans="2:5">
      <c r="B85" s="184" t="s">
        <v>2749</v>
      </c>
      <c r="C85" s="184" t="s">
        <v>1490</v>
      </c>
      <c r="D85" s="184" t="s">
        <v>1486</v>
      </c>
      <c r="E85" s="905">
        <v>4000000</v>
      </c>
    </row>
    <row r="86" spans="2:5">
      <c r="B86" s="917" t="s">
        <v>2750</v>
      </c>
      <c r="C86" s="917" t="s">
        <v>1491</v>
      </c>
      <c r="D86" s="917" t="s">
        <v>1486</v>
      </c>
      <c r="E86" s="923">
        <v>3180000</v>
      </c>
    </row>
    <row r="87" spans="2:5">
      <c r="B87" s="184" t="s">
        <v>694</v>
      </c>
      <c r="C87" s="184" t="s">
        <v>1461</v>
      </c>
      <c r="D87" s="184" t="s">
        <v>1993</v>
      </c>
      <c r="E87" s="905">
        <v>2923986</v>
      </c>
    </row>
    <row r="88" spans="2:5">
      <c r="B88" s="917" t="s">
        <v>694</v>
      </c>
      <c r="C88" s="917" t="s">
        <v>1481</v>
      </c>
      <c r="D88" s="917" t="s">
        <v>1365</v>
      </c>
      <c r="E88" s="923">
        <v>2619411</v>
      </c>
    </row>
    <row r="89" spans="2:5">
      <c r="B89" s="184" t="s">
        <v>2739</v>
      </c>
      <c r="C89" s="184" t="s">
        <v>1490</v>
      </c>
      <c r="D89" s="184" t="s">
        <v>1486</v>
      </c>
      <c r="E89" s="905">
        <v>2500000</v>
      </c>
    </row>
    <row r="90" spans="2:5">
      <c r="B90" s="917" t="s">
        <v>2729</v>
      </c>
      <c r="C90" s="917" t="s">
        <v>1490</v>
      </c>
      <c r="D90" s="917" t="s">
        <v>1486</v>
      </c>
      <c r="E90" s="923">
        <v>2000000</v>
      </c>
    </row>
    <row r="91" spans="2:5">
      <c r="B91" s="184" t="s">
        <v>2733</v>
      </c>
      <c r="C91" s="184" t="s">
        <v>1490</v>
      </c>
      <c r="D91" s="184" t="s">
        <v>1486</v>
      </c>
      <c r="E91" s="905">
        <v>2000000</v>
      </c>
    </row>
    <row r="92" spans="2:5">
      <c r="B92" s="917" t="s">
        <v>2737</v>
      </c>
      <c r="C92" s="917" t="s">
        <v>1490</v>
      </c>
      <c r="D92" s="917" t="s">
        <v>1486</v>
      </c>
      <c r="E92" s="923">
        <v>2000000</v>
      </c>
    </row>
    <row r="93" spans="2:5">
      <c r="B93" s="184" t="s">
        <v>2738</v>
      </c>
      <c r="C93" s="184" t="s">
        <v>1490</v>
      </c>
      <c r="D93" s="184" t="s">
        <v>1486</v>
      </c>
      <c r="E93" s="905">
        <v>2000000</v>
      </c>
    </row>
    <row r="94" spans="2:5">
      <c r="B94" s="917" t="s">
        <v>2740</v>
      </c>
      <c r="C94" s="917" t="s">
        <v>1490</v>
      </c>
      <c r="D94" s="917" t="s">
        <v>1486</v>
      </c>
      <c r="E94" s="923">
        <v>2000000</v>
      </c>
    </row>
    <row r="95" spans="2:5">
      <c r="B95" s="184" t="s">
        <v>2742</v>
      </c>
      <c r="C95" s="184" t="s">
        <v>1490</v>
      </c>
      <c r="D95" s="184" t="s">
        <v>1486</v>
      </c>
      <c r="E95" s="905">
        <v>2000000</v>
      </c>
    </row>
    <row r="96" spans="2:5">
      <c r="B96" s="917" t="s">
        <v>674</v>
      </c>
      <c r="C96" s="917" t="s">
        <v>2002</v>
      </c>
      <c r="D96" s="917" t="s">
        <v>1993</v>
      </c>
      <c r="E96" s="923">
        <v>1994347</v>
      </c>
    </row>
    <row r="97" spans="2:5">
      <c r="B97" s="184" t="s">
        <v>2702</v>
      </c>
      <c r="C97" s="184" t="s">
        <v>1457</v>
      </c>
      <c r="D97" s="184" t="s">
        <v>1993</v>
      </c>
      <c r="E97" s="905">
        <v>1750000</v>
      </c>
    </row>
    <row r="98" spans="2:5">
      <c r="B98" s="917" t="s">
        <v>694</v>
      </c>
      <c r="C98" s="917" t="s">
        <v>1464</v>
      </c>
      <c r="D98" s="917" t="s">
        <v>1993</v>
      </c>
      <c r="E98" s="923">
        <v>1723901</v>
      </c>
    </row>
    <row r="99" spans="2:5">
      <c r="B99" s="184" t="s">
        <v>2702</v>
      </c>
      <c r="C99" s="184" t="s">
        <v>1467</v>
      </c>
      <c r="D99" s="184" t="s">
        <v>1993</v>
      </c>
      <c r="E99" s="905">
        <v>1666660</v>
      </c>
    </row>
    <row r="100" spans="2:5">
      <c r="B100" s="917" t="s">
        <v>2746</v>
      </c>
      <c r="C100" s="917" t="s">
        <v>1491</v>
      </c>
      <c r="D100" s="917" t="s">
        <v>1486</v>
      </c>
      <c r="E100" s="923">
        <v>1455950</v>
      </c>
    </row>
    <row r="101" spans="2:5">
      <c r="B101" s="184" t="s">
        <v>2732</v>
      </c>
      <c r="C101" s="184" t="s">
        <v>1491</v>
      </c>
      <c r="D101" s="184" t="s">
        <v>1486</v>
      </c>
      <c r="E101" s="905">
        <v>1453800</v>
      </c>
    </row>
    <row r="102" spans="2:5">
      <c r="B102" s="917" t="s">
        <v>2749</v>
      </c>
      <c r="C102" s="917" t="s">
        <v>1491</v>
      </c>
      <c r="D102" s="917" t="s">
        <v>1486</v>
      </c>
      <c r="E102" s="923">
        <v>1376640</v>
      </c>
    </row>
    <row r="103" spans="2:5">
      <c r="B103" s="184" t="s">
        <v>690</v>
      </c>
      <c r="C103" s="184" t="s">
        <v>1483</v>
      </c>
      <c r="D103" s="184" t="s">
        <v>1365</v>
      </c>
      <c r="E103" s="905">
        <v>1351505</v>
      </c>
    </row>
    <row r="104" spans="2:5">
      <c r="B104" s="917" t="s">
        <v>683</v>
      </c>
      <c r="C104" s="917" t="s">
        <v>1483</v>
      </c>
      <c r="D104" s="917" t="s">
        <v>1365</v>
      </c>
      <c r="E104" s="923">
        <v>1265327</v>
      </c>
    </row>
    <row r="105" spans="2:5">
      <c r="B105" s="184" t="s">
        <v>2734</v>
      </c>
      <c r="C105" s="184" t="s">
        <v>1491</v>
      </c>
      <c r="D105" s="184" t="s">
        <v>1486</v>
      </c>
      <c r="E105" s="905">
        <v>1196900</v>
      </c>
    </row>
    <row r="106" spans="2:5">
      <c r="B106" s="917" t="s">
        <v>2704</v>
      </c>
      <c r="C106" s="917" t="s">
        <v>1457</v>
      </c>
      <c r="D106" s="917" t="s">
        <v>1993</v>
      </c>
      <c r="E106" s="923">
        <v>1037500</v>
      </c>
    </row>
    <row r="107" spans="2:5">
      <c r="B107" s="184" t="s">
        <v>2728</v>
      </c>
      <c r="C107" s="184" t="s">
        <v>1490</v>
      </c>
      <c r="D107" s="184" t="s">
        <v>1486</v>
      </c>
      <c r="E107" s="905">
        <v>1000000</v>
      </c>
    </row>
    <row r="108" spans="2:5">
      <c r="B108" s="917" t="s">
        <v>2741</v>
      </c>
      <c r="C108" s="917" t="s">
        <v>1490</v>
      </c>
      <c r="D108" s="917" t="s">
        <v>1486</v>
      </c>
      <c r="E108" s="923">
        <v>1000000</v>
      </c>
    </row>
    <row r="109" spans="2:5">
      <c r="B109" s="184" t="s">
        <v>2702</v>
      </c>
      <c r="C109" s="184" t="s">
        <v>1455</v>
      </c>
      <c r="D109" s="184" t="s">
        <v>1993</v>
      </c>
      <c r="E109" s="905">
        <v>897519</v>
      </c>
    </row>
    <row r="110" spans="2:5">
      <c r="B110" s="917" t="s">
        <v>2739</v>
      </c>
      <c r="C110" s="917" t="s">
        <v>1491</v>
      </c>
      <c r="D110" s="917" t="s">
        <v>1486</v>
      </c>
      <c r="E110" s="923">
        <v>867067.5</v>
      </c>
    </row>
    <row r="111" spans="2:5">
      <c r="B111" s="184" t="s">
        <v>2733</v>
      </c>
      <c r="C111" s="184" t="s">
        <v>1491</v>
      </c>
      <c r="D111" s="184" t="s">
        <v>1486</v>
      </c>
      <c r="E111" s="905">
        <v>732605</v>
      </c>
    </row>
    <row r="112" spans="2:5">
      <c r="B112" s="917" t="s">
        <v>2738</v>
      </c>
      <c r="C112" s="917" t="s">
        <v>1491</v>
      </c>
      <c r="D112" s="917" t="s">
        <v>1486</v>
      </c>
      <c r="E112" s="923">
        <v>728335</v>
      </c>
    </row>
    <row r="113" spans="2:5">
      <c r="B113" s="184" t="s">
        <v>2740</v>
      </c>
      <c r="C113" s="184" t="s">
        <v>1491</v>
      </c>
      <c r="D113" s="184" t="s">
        <v>1486</v>
      </c>
      <c r="E113" s="905">
        <v>674090</v>
      </c>
    </row>
    <row r="114" spans="2:5">
      <c r="B114" s="917" t="s">
        <v>2737</v>
      </c>
      <c r="C114" s="917" t="s">
        <v>1491</v>
      </c>
      <c r="D114" s="917" t="s">
        <v>1486</v>
      </c>
      <c r="E114" s="923">
        <v>669065</v>
      </c>
    </row>
    <row r="115" spans="2:5">
      <c r="B115" s="184" t="s">
        <v>2729</v>
      </c>
      <c r="C115" s="184" t="s">
        <v>1491</v>
      </c>
      <c r="D115" s="184" t="s">
        <v>1486</v>
      </c>
      <c r="E115" s="905">
        <v>355610</v>
      </c>
    </row>
    <row r="116" spans="2:5">
      <c r="B116" s="917" t="s">
        <v>2702</v>
      </c>
      <c r="C116" s="917" t="s">
        <v>1461</v>
      </c>
      <c r="D116" s="917" t="s">
        <v>1993</v>
      </c>
      <c r="E116" s="923">
        <v>353125</v>
      </c>
    </row>
    <row r="117" spans="2:5">
      <c r="B117" s="184" t="s">
        <v>679</v>
      </c>
      <c r="C117" s="184" t="s">
        <v>1468</v>
      </c>
      <c r="D117" s="184" t="s">
        <v>1993</v>
      </c>
      <c r="E117" s="905">
        <v>315429</v>
      </c>
    </row>
    <row r="118" spans="2:5">
      <c r="B118" s="917" t="s">
        <v>694</v>
      </c>
      <c r="C118" s="917" t="s">
        <v>1480</v>
      </c>
      <c r="D118" s="917" t="s">
        <v>1365</v>
      </c>
      <c r="E118" s="923">
        <v>305828</v>
      </c>
    </row>
    <row r="119" spans="2:5">
      <c r="B119" s="184" t="s">
        <v>680</v>
      </c>
      <c r="C119" s="184" t="s">
        <v>2002</v>
      </c>
      <c r="D119" s="184" t="s">
        <v>1993</v>
      </c>
      <c r="E119" s="905">
        <v>300000</v>
      </c>
    </row>
    <row r="120" spans="2:5">
      <c r="B120" s="917" t="s">
        <v>690</v>
      </c>
      <c r="C120" s="917" t="s">
        <v>1994</v>
      </c>
      <c r="D120" s="917" t="s">
        <v>1993</v>
      </c>
      <c r="E120" s="923">
        <v>242910</v>
      </c>
    </row>
    <row r="121" spans="2:5">
      <c r="B121" s="184" t="s">
        <v>2742</v>
      </c>
      <c r="C121" s="184" t="s">
        <v>1491</v>
      </c>
      <c r="D121" s="184" t="s">
        <v>1486</v>
      </c>
      <c r="E121" s="905">
        <v>196115</v>
      </c>
    </row>
    <row r="122" spans="2:5">
      <c r="B122" s="917" t="s">
        <v>2743</v>
      </c>
      <c r="C122" s="917" t="s">
        <v>1491</v>
      </c>
      <c r="D122" s="917" t="s">
        <v>1486</v>
      </c>
      <c r="E122" s="923">
        <v>95000</v>
      </c>
    </row>
    <row r="123" spans="2:5">
      <c r="B123" s="184" t="s">
        <v>676</v>
      </c>
      <c r="C123" s="184" t="s">
        <v>1994</v>
      </c>
      <c r="D123" s="184" t="s">
        <v>1993</v>
      </c>
      <c r="E123" s="905">
        <v>94720</v>
      </c>
    </row>
    <row r="124" spans="2:5">
      <c r="B124" s="917" t="s">
        <v>694</v>
      </c>
      <c r="C124" s="917" t="s">
        <v>1994</v>
      </c>
      <c r="D124" s="917" t="s">
        <v>1993</v>
      </c>
      <c r="E124" s="923">
        <v>17920</v>
      </c>
    </row>
    <row r="125" spans="2:5">
      <c r="B125" s="184" t="s">
        <v>679</v>
      </c>
      <c r="C125" s="184" t="s">
        <v>1994</v>
      </c>
      <c r="D125" s="184" t="s">
        <v>1993</v>
      </c>
      <c r="E125" s="905">
        <v>17880</v>
      </c>
    </row>
    <row r="126" spans="2:5">
      <c r="B126" s="917" t="s">
        <v>692</v>
      </c>
      <c r="C126" s="917" t="s">
        <v>1458</v>
      </c>
      <c r="D126" s="917" t="s">
        <v>1993</v>
      </c>
      <c r="E126" s="923">
        <v>13795</v>
      </c>
    </row>
    <row r="127" spans="2:5">
      <c r="B127" s="184" t="s">
        <v>680</v>
      </c>
      <c r="C127" s="184" t="s">
        <v>1994</v>
      </c>
      <c r="D127" s="184" t="s">
        <v>1993</v>
      </c>
      <c r="E127" s="905">
        <v>3280</v>
      </c>
    </row>
    <row r="128" spans="2:5">
      <c r="B128" s="917" t="s">
        <v>2702</v>
      </c>
      <c r="C128" s="917" t="s">
        <v>1459</v>
      </c>
      <c r="D128" s="917" t="s">
        <v>1993</v>
      </c>
      <c r="E128" s="923">
        <v>1440</v>
      </c>
    </row>
    <row r="129" spans="2:5">
      <c r="B129" s="184" t="s">
        <v>2702</v>
      </c>
      <c r="C129" s="184" t="s">
        <v>1994</v>
      </c>
      <c r="D129" s="184" t="s">
        <v>1993</v>
      </c>
      <c r="E129" s="905">
        <v>400</v>
      </c>
    </row>
    <row r="130" spans="2:5">
      <c r="B130" s="917" t="s">
        <v>678</v>
      </c>
      <c r="C130" s="917" t="s">
        <v>1994</v>
      </c>
      <c r="D130" s="917" t="s">
        <v>1993</v>
      </c>
      <c r="E130" s="923">
        <v>162</v>
      </c>
    </row>
    <row r="131" spans="2:5">
      <c r="B131" s="184" t="s">
        <v>694</v>
      </c>
      <c r="C131" s="184" t="s">
        <v>1482</v>
      </c>
      <c r="D131" s="184" t="s">
        <v>1365</v>
      </c>
      <c r="E131" s="905">
        <v>60</v>
      </c>
    </row>
    <row r="133" spans="2:5">
      <c r="D133" s="906" t="s">
        <v>2430</v>
      </c>
      <c r="E133" s="907">
        <f>SUM(E6:E132)</f>
        <v>768568569578</v>
      </c>
    </row>
  </sheetData>
  <hyperlinks>
    <hyperlink ref="A2" location="Sommaire!A1" display="Retour au sommaire" xr:uid="{FFF07842-6137-47F5-9592-FC5ADA6E41A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1F58E-96A1-42FC-8C03-1CC78F63AA51}">
  <sheetPr codeName="Feuil3"/>
  <dimension ref="A2:J3"/>
  <sheetViews>
    <sheetView workbookViewId="0"/>
  </sheetViews>
  <sheetFormatPr baseColWidth="10" defaultRowHeight="14.4"/>
  <sheetData>
    <row r="2" spans="1:10" ht="16.2">
      <c r="A2" s="909" t="s">
        <v>2710</v>
      </c>
    </row>
    <row r="3" spans="1:10" s="3" customFormat="1" ht="28.8">
      <c r="A3" s="176" t="s">
        <v>245</v>
      </c>
      <c r="C3" s="1"/>
      <c r="D3" s="1"/>
      <c r="E3" s="1"/>
      <c r="F3" s="2"/>
      <c r="G3" s="1"/>
      <c r="H3" s="1"/>
      <c r="I3" s="2"/>
      <c r="J3" s="1"/>
    </row>
  </sheetData>
  <hyperlinks>
    <hyperlink ref="A2" location="Sommaire!A1" display="Retour au sommaire" xr:uid="{0B8F9381-B84E-4ED9-96F6-ECB248DB856D}"/>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86AFF-9C4B-4CD7-AA60-B2487869F3A4}">
  <sheetPr codeName="Feuil4"/>
  <dimension ref="A2:N76"/>
  <sheetViews>
    <sheetView workbookViewId="0"/>
  </sheetViews>
  <sheetFormatPr baseColWidth="10" defaultRowHeight="12"/>
  <cols>
    <col min="1" max="1" width="38.44140625" style="49" customWidth="1"/>
    <col min="2" max="2" width="13.88671875" style="49" bestFit="1" customWidth="1"/>
    <col min="3" max="3" width="16.109375" style="49" bestFit="1" customWidth="1"/>
    <col min="4" max="4" width="15.5546875" style="49" customWidth="1"/>
    <col min="5" max="5" width="67.6640625" style="49" customWidth="1"/>
    <col min="6" max="6" width="67.88671875" style="49" bestFit="1" customWidth="1"/>
    <col min="7" max="7" width="10.44140625" style="49" bestFit="1" customWidth="1"/>
    <col min="8" max="8" width="10.77734375" style="49" bestFit="1" customWidth="1"/>
    <col min="9" max="9" width="9.5546875" style="49" bestFit="1" customWidth="1"/>
    <col min="10" max="10" width="9.33203125" style="49" bestFit="1" customWidth="1"/>
    <col min="11" max="11" width="8.77734375" style="49" bestFit="1" customWidth="1"/>
    <col min="12" max="12" width="9.109375" style="49" bestFit="1" customWidth="1"/>
    <col min="13" max="13" width="10.5546875" style="49" bestFit="1" customWidth="1"/>
    <col min="14" max="14" width="9.33203125" style="49" bestFit="1" customWidth="1"/>
    <col min="15" max="16384" width="11.5546875" style="49"/>
  </cols>
  <sheetData>
    <row r="2" spans="1:14" ht="16.2">
      <c r="A2" s="909" t="s">
        <v>2710</v>
      </c>
    </row>
    <row r="3" spans="1:14" ht="28.8">
      <c r="A3" s="176" t="s">
        <v>425</v>
      </c>
    </row>
    <row r="5" spans="1:14" ht="36">
      <c r="A5" s="177" t="s">
        <v>246</v>
      </c>
      <c r="B5" s="177" t="s">
        <v>247</v>
      </c>
      <c r="C5" s="177" t="s">
        <v>248</v>
      </c>
      <c r="D5" s="177" t="s">
        <v>249</v>
      </c>
      <c r="E5" s="177" t="s">
        <v>250</v>
      </c>
      <c r="F5" s="177" t="s">
        <v>251</v>
      </c>
      <c r="G5" s="177" t="s">
        <v>252</v>
      </c>
      <c r="H5" s="177" t="s">
        <v>253</v>
      </c>
      <c r="I5" s="177" t="s">
        <v>255</v>
      </c>
      <c r="J5" s="177" t="s">
        <v>254</v>
      </c>
      <c r="K5" s="177" t="s">
        <v>256</v>
      </c>
      <c r="L5" s="177" t="s">
        <v>257</v>
      </c>
      <c r="M5" s="177" t="s">
        <v>258</v>
      </c>
      <c r="N5" s="177" t="s">
        <v>259</v>
      </c>
    </row>
    <row r="6" spans="1:14">
      <c r="A6" s="924" t="s">
        <v>260</v>
      </c>
      <c r="B6" s="924" t="s">
        <v>261</v>
      </c>
      <c r="C6" s="924" t="s">
        <v>262</v>
      </c>
      <c r="D6" s="924" t="s">
        <v>263</v>
      </c>
      <c r="E6" s="924" t="s">
        <v>264</v>
      </c>
      <c r="F6" s="924" t="s">
        <v>265</v>
      </c>
      <c r="G6" s="925">
        <v>44552</v>
      </c>
      <c r="H6" s="924"/>
      <c r="I6" s="925">
        <v>44687</v>
      </c>
      <c r="J6" s="925">
        <v>45051</v>
      </c>
      <c r="K6" s="926">
        <v>0</v>
      </c>
      <c r="L6" s="927">
        <v>0</v>
      </c>
      <c r="M6" s="917"/>
      <c r="N6" s="917"/>
    </row>
    <row r="7" spans="1:14">
      <c r="A7" s="180" t="s">
        <v>266</v>
      </c>
      <c r="B7" s="180" t="s">
        <v>267</v>
      </c>
      <c r="C7" s="180" t="s">
        <v>268</v>
      </c>
      <c r="D7" s="180" t="s">
        <v>269</v>
      </c>
      <c r="E7" s="180" t="s">
        <v>270</v>
      </c>
      <c r="F7" s="180" t="s">
        <v>265</v>
      </c>
      <c r="G7" s="181">
        <v>43857</v>
      </c>
      <c r="H7" s="180"/>
      <c r="I7" s="181">
        <v>44622</v>
      </c>
      <c r="J7" s="181">
        <v>45717</v>
      </c>
      <c r="K7" s="182">
        <v>0</v>
      </c>
      <c r="L7" s="183">
        <v>0</v>
      </c>
      <c r="M7" s="184"/>
      <c r="N7" s="184"/>
    </row>
    <row r="8" spans="1:14">
      <c r="A8" s="924" t="s">
        <v>271</v>
      </c>
      <c r="B8" s="924" t="s">
        <v>267</v>
      </c>
      <c r="C8" s="924" t="s">
        <v>262</v>
      </c>
      <c r="D8" s="924" t="s">
        <v>272</v>
      </c>
      <c r="E8" s="924" t="s">
        <v>273</v>
      </c>
      <c r="F8" s="924" t="s">
        <v>265</v>
      </c>
      <c r="G8" s="925">
        <v>44418</v>
      </c>
      <c r="H8" s="924"/>
      <c r="I8" s="925">
        <v>44643</v>
      </c>
      <c r="J8" s="925">
        <v>45006</v>
      </c>
      <c r="K8" s="926">
        <v>0</v>
      </c>
      <c r="L8" s="927">
        <v>0</v>
      </c>
      <c r="M8" s="917"/>
      <c r="N8" s="917"/>
    </row>
    <row r="9" spans="1:14">
      <c r="A9" s="180" t="s">
        <v>274</v>
      </c>
      <c r="B9" s="180" t="s">
        <v>267</v>
      </c>
      <c r="C9" s="180" t="s">
        <v>268</v>
      </c>
      <c r="D9" s="180" t="s">
        <v>275</v>
      </c>
      <c r="E9" s="180" t="s">
        <v>276</v>
      </c>
      <c r="F9" s="180" t="s">
        <v>265</v>
      </c>
      <c r="G9" s="181">
        <v>44414</v>
      </c>
      <c r="H9" s="180"/>
      <c r="I9" s="181">
        <v>44844</v>
      </c>
      <c r="J9" s="181">
        <v>45939</v>
      </c>
      <c r="K9" s="182">
        <v>2</v>
      </c>
      <c r="L9" s="183">
        <v>2</v>
      </c>
      <c r="M9" s="184"/>
      <c r="N9" s="184"/>
    </row>
    <row r="10" spans="1:14">
      <c r="A10" s="924" t="s">
        <v>277</v>
      </c>
      <c r="B10" s="924" t="s">
        <v>267</v>
      </c>
      <c r="C10" s="924" t="s">
        <v>268</v>
      </c>
      <c r="D10" s="924" t="s">
        <v>278</v>
      </c>
      <c r="E10" s="924" t="s">
        <v>279</v>
      </c>
      <c r="F10" s="924" t="s">
        <v>265</v>
      </c>
      <c r="G10" s="925">
        <v>44096</v>
      </c>
      <c r="H10" s="924"/>
      <c r="I10" s="925">
        <v>44592</v>
      </c>
      <c r="J10" s="925">
        <v>45687</v>
      </c>
      <c r="K10" s="926">
        <v>0</v>
      </c>
      <c r="L10" s="927">
        <v>0</v>
      </c>
      <c r="M10" s="917"/>
      <c r="N10" s="917"/>
    </row>
    <row r="11" spans="1:14">
      <c r="A11" s="180" t="s">
        <v>277</v>
      </c>
      <c r="B11" s="180" t="s">
        <v>267</v>
      </c>
      <c r="C11" s="180" t="s">
        <v>268</v>
      </c>
      <c r="D11" s="180" t="s">
        <v>280</v>
      </c>
      <c r="E11" s="180" t="s">
        <v>281</v>
      </c>
      <c r="F11" s="180" t="s">
        <v>265</v>
      </c>
      <c r="G11" s="181">
        <v>44096</v>
      </c>
      <c r="H11" s="180"/>
      <c r="I11" s="181">
        <v>44592</v>
      </c>
      <c r="J11" s="181">
        <v>45687</v>
      </c>
      <c r="K11" s="182">
        <v>0</v>
      </c>
      <c r="L11" s="183">
        <v>0</v>
      </c>
      <c r="M11" s="184"/>
      <c r="N11" s="184"/>
    </row>
    <row r="12" spans="1:14">
      <c r="A12" s="924" t="s">
        <v>282</v>
      </c>
      <c r="B12" s="924" t="s">
        <v>267</v>
      </c>
      <c r="C12" s="924" t="s">
        <v>268</v>
      </c>
      <c r="D12" s="924" t="s">
        <v>283</v>
      </c>
      <c r="E12" s="924" t="s">
        <v>284</v>
      </c>
      <c r="F12" s="924" t="s">
        <v>265</v>
      </c>
      <c r="G12" s="925">
        <v>43721</v>
      </c>
      <c r="H12" s="924"/>
      <c r="I12" s="925">
        <v>44735</v>
      </c>
      <c r="J12" s="925">
        <v>45830</v>
      </c>
      <c r="K12" s="926">
        <v>2</v>
      </c>
      <c r="L12" s="927">
        <v>2</v>
      </c>
      <c r="M12" s="917"/>
      <c r="N12" s="917"/>
    </row>
    <row r="13" spans="1:14">
      <c r="A13" s="180" t="s">
        <v>282</v>
      </c>
      <c r="B13" s="180" t="s">
        <v>267</v>
      </c>
      <c r="C13" s="180" t="s">
        <v>268</v>
      </c>
      <c r="D13" s="180" t="s">
        <v>285</v>
      </c>
      <c r="E13" s="180" t="s">
        <v>286</v>
      </c>
      <c r="F13" s="180" t="s">
        <v>265</v>
      </c>
      <c r="G13" s="181">
        <v>43721</v>
      </c>
      <c r="H13" s="180"/>
      <c r="I13" s="181">
        <v>44735</v>
      </c>
      <c r="J13" s="181">
        <v>45830</v>
      </c>
      <c r="K13" s="182">
        <v>2</v>
      </c>
      <c r="L13" s="183">
        <v>2</v>
      </c>
      <c r="M13" s="184"/>
      <c r="N13" s="184"/>
    </row>
    <row r="14" spans="1:14">
      <c r="A14" s="924" t="s">
        <v>287</v>
      </c>
      <c r="B14" s="924" t="s">
        <v>261</v>
      </c>
      <c r="C14" s="924" t="s">
        <v>268</v>
      </c>
      <c r="D14" s="924" t="s">
        <v>288</v>
      </c>
      <c r="E14" s="924" t="s">
        <v>289</v>
      </c>
      <c r="F14" s="924" t="s">
        <v>265</v>
      </c>
      <c r="G14" s="925">
        <v>44582</v>
      </c>
      <c r="H14" s="924"/>
      <c r="I14" s="925">
        <v>44771</v>
      </c>
      <c r="J14" s="925">
        <v>57919</v>
      </c>
      <c r="K14" s="926">
        <v>0</v>
      </c>
      <c r="L14" s="927">
        <v>0</v>
      </c>
      <c r="M14" s="917"/>
      <c r="N14" s="917"/>
    </row>
    <row r="15" spans="1:14">
      <c r="A15" s="180" t="s">
        <v>290</v>
      </c>
      <c r="B15" s="180" t="s">
        <v>261</v>
      </c>
      <c r="C15" s="180" t="s">
        <v>262</v>
      </c>
      <c r="D15" s="180" t="s">
        <v>291</v>
      </c>
      <c r="E15" s="180" t="s">
        <v>292</v>
      </c>
      <c r="F15" s="180" t="s">
        <v>265</v>
      </c>
      <c r="G15" s="181">
        <v>44614</v>
      </c>
      <c r="H15" s="180"/>
      <c r="I15" s="181">
        <v>44650</v>
      </c>
      <c r="J15" s="181">
        <v>45014</v>
      </c>
      <c r="K15" s="182">
        <v>0</v>
      </c>
      <c r="L15" s="183">
        <v>0</v>
      </c>
      <c r="M15" s="184"/>
      <c r="N15" s="184"/>
    </row>
    <row r="16" spans="1:14">
      <c r="A16" s="924" t="s">
        <v>293</v>
      </c>
      <c r="B16" s="924" t="s">
        <v>267</v>
      </c>
      <c r="C16" s="924" t="s">
        <v>268</v>
      </c>
      <c r="D16" s="924" t="s">
        <v>294</v>
      </c>
      <c r="E16" s="924" t="s">
        <v>295</v>
      </c>
      <c r="F16" s="924" t="s">
        <v>265</v>
      </c>
      <c r="G16" s="925">
        <v>43852</v>
      </c>
      <c r="H16" s="924"/>
      <c r="I16" s="925">
        <v>44577</v>
      </c>
      <c r="J16" s="925">
        <v>45672</v>
      </c>
      <c r="K16" s="926">
        <v>2</v>
      </c>
      <c r="L16" s="927">
        <v>2</v>
      </c>
      <c r="M16" s="917"/>
      <c r="N16" s="917"/>
    </row>
    <row r="17" spans="1:14">
      <c r="A17" s="180" t="s">
        <v>296</v>
      </c>
      <c r="B17" s="180" t="s">
        <v>267</v>
      </c>
      <c r="C17" s="180" t="s">
        <v>262</v>
      </c>
      <c r="D17" s="180" t="s">
        <v>297</v>
      </c>
      <c r="E17" s="180" t="s">
        <v>298</v>
      </c>
      <c r="F17" s="180" t="s">
        <v>265</v>
      </c>
      <c r="G17" s="181">
        <v>44654</v>
      </c>
      <c r="H17" s="180"/>
      <c r="I17" s="181">
        <v>44881</v>
      </c>
      <c r="J17" s="181">
        <v>45245</v>
      </c>
      <c r="K17" s="182">
        <v>1</v>
      </c>
      <c r="L17" s="183">
        <v>1</v>
      </c>
      <c r="M17" s="184"/>
      <c r="N17" s="184"/>
    </row>
    <row r="18" spans="1:14">
      <c r="A18" s="924" t="s">
        <v>299</v>
      </c>
      <c r="B18" s="924" t="s">
        <v>267</v>
      </c>
      <c r="C18" s="924" t="s">
        <v>262</v>
      </c>
      <c r="D18" s="924" t="s">
        <v>300</v>
      </c>
      <c r="E18" s="924" t="s">
        <v>301</v>
      </c>
      <c r="F18" s="924" t="s">
        <v>265</v>
      </c>
      <c r="G18" s="925">
        <v>44530</v>
      </c>
      <c r="H18" s="924"/>
      <c r="I18" s="925">
        <v>44711</v>
      </c>
      <c r="J18" s="925">
        <v>45075</v>
      </c>
      <c r="K18" s="926">
        <v>1</v>
      </c>
      <c r="L18" s="927">
        <v>1</v>
      </c>
      <c r="M18" s="917"/>
      <c r="N18" s="917"/>
    </row>
    <row r="19" spans="1:14">
      <c r="A19" s="180" t="s">
        <v>302</v>
      </c>
      <c r="B19" s="180" t="s">
        <v>267</v>
      </c>
      <c r="C19" s="180" t="s">
        <v>262</v>
      </c>
      <c r="D19" s="180" t="s">
        <v>303</v>
      </c>
      <c r="E19" s="180" t="s">
        <v>304</v>
      </c>
      <c r="F19" s="180" t="s">
        <v>265</v>
      </c>
      <c r="G19" s="181">
        <v>44554</v>
      </c>
      <c r="H19" s="180"/>
      <c r="I19" s="181">
        <v>44634</v>
      </c>
      <c r="J19" s="181">
        <v>44998</v>
      </c>
      <c r="K19" s="182">
        <v>1</v>
      </c>
      <c r="L19" s="183">
        <v>1</v>
      </c>
      <c r="M19" s="184"/>
      <c r="N19" s="184"/>
    </row>
    <row r="20" spans="1:14">
      <c r="A20" s="924" t="s">
        <v>260</v>
      </c>
      <c r="B20" s="924" t="s">
        <v>261</v>
      </c>
      <c r="C20" s="924" t="s">
        <v>262</v>
      </c>
      <c r="D20" s="924" t="s">
        <v>305</v>
      </c>
      <c r="E20" s="924" t="s">
        <v>306</v>
      </c>
      <c r="F20" s="924" t="s">
        <v>307</v>
      </c>
      <c r="G20" s="925">
        <v>44619</v>
      </c>
      <c r="H20" s="924"/>
      <c r="I20" s="925">
        <v>44687</v>
      </c>
      <c r="J20" s="925">
        <v>45051</v>
      </c>
      <c r="K20" s="926">
        <v>0</v>
      </c>
      <c r="L20" s="927">
        <v>0</v>
      </c>
      <c r="M20" s="917"/>
      <c r="N20" s="917"/>
    </row>
    <row r="21" spans="1:14">
      <c r="A21" s="180" t="s">
        <v>260</v>
      </c>
      <c r="B21" s="180" t="s">
        <v>261</v>
      </c>
      <c r="C21" s="180" t="s">
        <v>262</v>
      </c>
      <c r="D21" s="180" t="s">
        <v>308</v>
      </c>
      <c r="E21" s="180" t="s">
        <v>309</v>
      </c>
      <c r="F21" s="180" t="s">
        <v>307</v>
      </c>
      <c r="G21" s="181">
        <v>44556</v>
      </c>
      <c r="H21" s="180"/>
      <c r="I21" s="181">
        <v>44687</v>
      </c>
      <c r="J21" s="181">
        <v>45051</v>
      </c>
      <c r="K21" s="182">
        <v>0</v>
      </c>
      <c r="L21" s="183">
        <v>0</v>
      </c>
      <c r="M21" s="184"/>
      <c r="N21" s="184"/>
    </row>
    <row r="22" spans="1:14">
      <c r="A22" s="924" t="s">
        <v>260</v>
      </c>
      <c r="B22" s="924" t="s">
        <v>261</v>
      </c>
      <c r="C22" s="924" t="s">
        <v>262</v>
      </c>
      <c r="D22" s="924" t="s">
        <v>310</v>
      </c>
      <c r="E22" s="924" t="s">
        <v>311</v>
      </c>
      <c r="F22" s="924" t="s">
        <v>307</v>
      </c>
      <c r="G22" s="925">
        <v>44553</v>
      </c>
      <c r="H22" s="924"/>
      <c r="I22" s="925">
        <v>44687</v>
      </c>
      <c r="J22" s="925">
        <v>45051</v>
      </c>
      <c r="K22" s="926">
        <v>0</v>
      </c>
      <c r="L22" s="927">
        <v>0</v>
      </c>
      <c r="M22" s="917"/>
      <c r="N22" s="917"/>
    </row>
    <row r="23" spans="1:14">
      <c r="A23" s="180" t="s">
        <v>260</v>
      </c>
      <c r="B23" s="180" t="s">
        <v>261</v>
      </c>
      <c r="C23" s="180" t="s">
        <v>262</v>
      </c>
      <c r="D23" s="180" t="s">
        <v>312</v>
      </c>
      <c r="E23" s="180" t="s">
        <v>313</v>
      </c>
      <c r="F23" s="180" t="s">
        <v>307</v>
      </c>
      <c r="G23" s="181">
        <v>44553</v>
      </c>
      <c r="H23" s="180"/>
      <c r="I23" s="181">
        <v>44687</v>
      </c>
      <c r="J23" s="181">
        <v>45051</v>
      </c>
      <c r="K23" s="182">
        <v>0</v>
      </c>
      <c r="L23" s="183">
        <v>0</v>
      </c>
      <c r="M23" s="184"/>
      <c r="N23" s="184"/>
    </row>
    <row r="24" spans="1:14">
      <c r="A24" s="924" t="s">
        <v>314</v>
      </c>
      <c r="B24" s="924" t="s">
        <v>315</v>
      </c>
      <c r="C24" s="924" t="s">
        <v>268</v>
      </c>
      <c r="D24" s="924" t="s">
        <v>316</v>
      </c>
      <c r="E24" s="924" t="s">
        <v>317</v>
      </c>
      <c r="F24" s="924" t="s">
        <v>307</v>
      </c>
      <c r="G24" s="925">
        <v>44454</v>
      </c>
      <c r="H24" s="924"/>
      <c r="I24" s="925">
        <v>44566</v>
      </c>
      <c r="J24" s="925">
        <v>44930</v>
      </c>
      <c r="K24" s="926">
        <v>0</v>
      </c>
      <c r="L24" s="927">
        <v>0</v>
      </c>
      <c r="M24" s="917"/>
      <c r="N24" s="917"/>
    </row>
    <row r="25" spans="1:14">
      <c r="A25" s="180" t="s">
        <v>314</v>
      </c>
      <c r="B25" s="180" t="s">
        <v>261</v>
      </c>
      <c r="C25" s="180" t="s">
        <v>268</v>
      </c>
      <c r="D25" s="180" t="s">
        <v>318</v>
      </c>
      <c r="E25" s="180" t="s">
        <v>319</v>
      </c>
      <c r="F25" s="180" t="s">
        <v>307</v>
      </c>
      <c r="G25" s="181">
        <v>44515</v>
      </c>
      <c r="H25" s="180"/>
      <c r="I25" s="181">
        <v>44566</v>
      </c>
      <c r="J25" s="181">
        <v>44930</v>
      </c>
      <c r="K25" s="182">
        <v>0</v>
      </c>
      <c r="L25" s="183">
        <v>0</v>
      </c>
      <c r="M25" s="184"/>
      <c r="N25" s="184"/>
    </row>
    <row r="26" spans="1:14">
      <c r="A26" s="924" t="s">
        <v>314</v>
      </c>
      <c r="B26" s="924" t="s">
        <v>261</v>
      </c>
      <c r="C26" s="924" t="s">
        <v>268</v>
      </c>
      <c r="D26" s="924" t="s">
        <v>320</v>
      </c>
      <c r="E26" s="924" t="s">
        <v>321</v>
      </c>
      <c r="F26" s="924" t="s">
        <v>307</v>
      </c>
      <c r="G26" s="925">
        <v>44545</v>
      </c>
      <c r="H26" s="924"/>
      <c r="I26" s="925">
        <v>44566</v>
      </c>
      <c r="J26" s="925">
        <v>44930</v>
      </c>
      <c r="K26" s="926">
        <v>0</v>
      </c>
      <c r="L26" s="927">
        <v>0</v>
      </c>
      <c r="M26" s="917"/>
      <c r="N26" s="917"/>
    </row>
    <row r="27" spans="1:14">
      <c r="A27" s="180" t="s">
        <v>314</v>
      </c>
      <c r="B27" s="180" t="s">
        <v>261</v>
      </c>
      <c r="C27" s="180" t="s">
        <v>268</v>
      </c>
      <c r="D27" s="180" t="s">
        <v>322</v>
      </c>
      <c r="E27" s="180" t="s">
        <v>323</v>
      </c>
      <c r="F27" s="180" t="s">
        <v>307</v>
      </c>
      <c r="G27" s="181">
        <v>44545</v>
      </c>
      <c r="H27" s="180"/>
      <c r="I27" s="181">
        <v>44566</v>
      </c>
      <c r="J27" s="181">
        <v>44930</v>
      </c>
      <c r="K27" s="182">
        <v>0</v>
      </c>
      <c r="L27" s="183">
        <v>0</v>
      </c>
      <c r="M27" s="184"/>
      <c r="N27" s="184"/>
    </row>
    <row r="28" spans="1:14">
      <c r="A28" s="924" t="s">
        <v>290</v>
      </c>
      <c r="B28" s="924" t="s">
        <v>261</v>
      </c>
      <c r="C28" s="924" t="s">
        <v>262</v>
      </c>
      <c r="D28" s="924" t="s">
        <v>324</v>
      </c>
      <c r="E28" s="924" t="s">
        <v>325</v>
      </c>
      <c r="F28" s="924" t="s">
        <v>307</v>
      </c>
      <c r="G28" s="925">
        <v>44582</v>
      </c>
      <c r="H28" s="924"/>
      <c r="I28" s="925">
        <v>44614</v>
      </c>
      <c r="J28" s="925">
        <v>44978</v>
      </c>
      <c r="K28" s="926">
        <v>0</v>
      </c>
      <c r="L28" s="927">
        <v>0</v>
      </c>
      <c r="M28" s="917"/>
      <c r="N28" s="917"/>
    </row>
    <row r="29" spans="1:14">
      <c r="A29" s="180" t="s">
        <v>290</v>
      </c>
      <c r="B29" s="180" t="s">
        <v>261</v>
      </c>
      <c r="C29" s="180" t="s">
        <v>262</v>
      </c>
      <c r="D29" s="180" t="s">
        <v>326</v>
      </c>
      <c r="E29" s="180" t="s">
        <v>327</v>
      </c>
      <c r="F29" s="180" t="s">
        <v>307</v>
      </c>
      <c r="G29" s="181">
        <v>44582</v>
      </c>
      <c r="H29" s="180"/>
      <c r="I29" s="181">
        <v>44614</v>
      </c>
      <c r="J29" s="181">
        <v>44978</v>
      </c>
      <c r="K29" s="182">
        <v>0</v>
      </c>
      <c r="L29" s="183">
        <v>0</v>
      </c>
      <c r="M29" s="184"/>
      <c r="N29" s="184"/>
    </row>
    <row r="30" spans="1:14">
      <c r="A30" s="924" t="s">
        <v>290</v>
      </c>
      <c r="B30" s="924" t="s">
        <v>261</v>
      </c>
      <c r="C30" s="924" t="s">
        <v>262</v>
      </c>
      <c r="D30" s="924" t="s">
        <v>328</v>
      </c>
      <c r="E30" s="924" t="s">
        <v>329</v>
      </c>
      <c r="F30" s="924" t="s">
        <v>307</v>
      </c>
      <c r="G30" s="925">
        <v>44582</v>
      </c>
      <c r="H30" s="924"/>
      <c r="I30" s="925">
        <v>44614</v>
      </c>
      <c r="J30" s="925">
        <v>44978</v>
      </c>
      <c r="K30" s="926">
        <v>0</v>
      </c>
      <c r="L30" s="927">
        <v>0</v>
      </c>
      <c r="M30" s="917"/>
      <c r="N30" s="917"/>
    </row>
    <row r="31" spans="1:14">
      <c r="A31" s="180" t="s">
        <v>290</v>
      </c>
      <c r="B31" s="180" t="s">
        <v>261</v>
      </c>
      <c r="C31" s="180" t="s">
        <v>262</v>
      </c>
      <c r="D31" s="180" t="s">
        <v>330</v>
      </c>
      <c r="E31" s="180" t="s">
        <v>331</v>
      </c>
      <c r="F31" s="180" t="s">
        <v>307</v>
      </c>
      <c r="G31" s="181">
        <v>44355</v>
      </c>
      <c r="H31" s="180"/>
      <c r="I31" s="181">
        <v>44615</v>
      </c>
      <c r="J31" s="181">
        <v>44979</v>
      </c>
      <c r="K31" s="182">
        <v>0</v>
      </c>
      <c r="L31" s="183">
        <v>0</v>
      </c>
      <c r="M31" s="184"/>
      <c r="N31" s="184"/>
    </row>
    <row r="32" spans="1:14">
      <c r="A32" s="924" t="s">
        <v>332</v>
      </c>
      <c r="B32" s="924" t="s">
        <v>267</v>
      </c>
      <c r="C32" s="924" t="s">
        <v>268</v>
      </c>
      <c r="D32" s="924" t="s">
        <v>333</v>
      </c>
      <c r="E32" s="924" t="s">
        <v>334</v>
      </c>
      <c r="F32" s="924" t="s">
        <v>335</v>
      </c>
      <c r="G32" s="925">
        <v>44565</v>
      </c>
      <c r="H32" s="924"/>
      <c r="I32" s="925">
        <v>44565</v>
      </c>
      <c r="J32" s="925">
        <v>45660</v>
      </c>
      <c r="K32" s="926">
        <v>0</v>
      </c>
      <c r="L32" s="927">
        <v>0</v>
      </c>
      <c r="M32" s="917"/>
      <c r="N32" s="917"/>
    </row>
    <row r="33" spans="1:14">
      <c r="A33" s="180" t="s">
        <v>274</v>
      </c>
      <c r="B33" s="180" t="s">
        <v>267</v>
      </c>
      <c r="C33" s="180" t="s">
        <v>268</v>
      </c>
      <c r="D33" s="180" t="s">
        <v>336</v>
      </c>
      <c r="E33" s="180" t="s">
        <v>337</v>
      </c>
      <c r="F33" s="180" t="s">
        <v>335</v>
      </c>
      <c r="G33" s="181">
        <v>44779</v>
      </c>
      <c r="H33" s="180"/>
      <c r="I33" s="181">
        <v>44844</v>
      </c>
      <c r="J33" s="181">
        <v>45939</v>
      </c>
      <c r="K33" s="182">
        <v>0</v>
      </c>
      <c r="L33" s="183">
        <v>0</v>
      </c>
      <c r="M33" s="184"/>
      <c r="N33" s="184"/>
    </row>
    <row r="34" spans="1:14">
      <c r="A34" s="924" t="s">
        <v>282</v>
      </c>
      <c r="B34" s="924" t="s">
        <v>267</v>
      </c>
      <c r="C34" s="924" t="s">
        <v>268</v>
      </c>
      <c r="D34" s="924" t="s">
        <v>338</v>
      </c>
      <c r="E34" s="924" t="s">
        <v>339</v>
      </c>
      <c r="F34" s="924" t="s">
        <v>335</v>
      </c>
      <c r="G34" s="925">
        <v>44666</v>
      </c>
      <c r="H34" s="924"/>
      <c r="I34" s="925">
        <v>44722</v>
      </c>
      <c r="J34" s="925">
        <v>45817</v>
      </c>
      <c r="K34" s="926">
        <v>0</v>
      </c>
      <c r="L34" s="927">
        <v>0</v>
      </c>
      <c r="M34" s="917"/>
      <c r="N34" s="917"/>
    </row>
    <row r="35" spans="1:14">
      <c r="A35" s="180" t="s">
        <v>290</v>
      </c>
      <c r="B35" s="180" t="s">
        <v>261</v>
      </c>
      <c r="C35" s="180" t="s">
        <v>262</v>
      </c>
      <c r="D35" s="180" t="s">
        <v>340</v>
      </c>
      <c r="E35" s="180" t="s">
        <v>341</v>
      </c>
      <c r="F35" s="180" t="s">
        <v>342</v>
      </c>
      <c r="G35" s="181">
        <v>44539</v>
      </c>
      <c r="H35" s="180"/>
      <c r="I35" s="181">
        <v>44571</v>
      </c>
      <c r="J35" s="181">
        <v>44935</v>
      </c>
      <c r="K35" s="182">
        <v>0</v>
      </c>
      <c r="L35" s="183">
        <v>0</v>
      </c>
      <c r="M35" s="184"/>
      <c r="N35" s="184"/>
    </row>
    <row r="36" spans="1:14">
      <c r="A36" s="924" t="s">
        <v>260</v>
      </c>
      <c r="B36" s="924" t="s">
        <v>315</v>
      </c>
      <c r="C36" s="924" t="s">
        <v>262</v>
      </c>
      <c r="D36" s="924" t="s">
        <v>343</v>
      </c>
      <c r="E36" s="924" t="s">
        <v>344</v>
      </c>
      <c r="F36" s="924" t="s">
        <v>342</v>
      </c>
      <c r="G36" s="925">
        <v>44449</v>
      </c>
      <c r="H36" s="924"/>
      <c r="I36" s="925">
        <v>44571</v>
      </c>
      <c r="J36" s="925">
        <v>44935</v>
      </c>
      <c r="K36" s="926">
        <v>0</v>
      </c>
      <c r="L36" s="927">
        <v>0</v>
      </c>
      <c r="M36" s="917"/>
      <c r="N36" s="917"/>
    </row>
    <row r="37" spans="1:14">
      <c r="A37" s="180" t="s">
        <v>260</v>
      </c>
      <c r="B37" s="180" t="s">
        <v>261</v>
      </c>
      <c r="C37" s="180" t="s">
        <v>262</v>
      </c>
      <c r="D37" s="180" t="s">
        <v>345</v>
      </c>
      <c r="E37" s="180" t="s">
        <v>346</v>
      </c>
      <c r="F37" s="180" t="s">
        <v>342</v>
      </c>
      <c r="G37" s="181">
        <v>44293</v>
      </c>
      <c r="H37" s="180"/>
      <c r="I37" s="181">
        <v>44586</v>
      </c>
      <c r="J37" s="181">
        <v>44950</v>
      </c>
      <c r="K37" s="182">
        <v>0</v>
      </c>
      <c r="L37" s="183">
        <v>0</v>
      </c>
      <c r="M37" s="184"/>
      <c r="N37" s="184"/>
    </row>
    <row r="38" spans="1:14">
      <c r="A38" s="924" t="s">
        <v>260</v>
      </c>
      <c r="B38" s="924" t="s">
        <v>261</v>
      </c>
      <c r="C38" s="924" t="s">
        <v>262</v>
      </c>
      <c r="D38" s="924" t="s">
        <v>347</v>
      </c>
      <c r="E38" s="924" t="s">
        <v>348</v>
      </c>
      <c r="F38" s="924" t="s">
        <v>342</v>
      </c>
      <c r="G38" s="925">
        <v>44293</v>
      </c>
      <c r="H38" s="924"/>
      <c r="I38" s="925">
        <v>44586</v>
      </c>
      <c r="J38" s="925">
        <v>44950</v>
      </c>
      <c r="K38" s="926">
        <v>0</v>
      </c>
      <c r="L38" s="927">
        <v>0</v>
      </c>
      <c r="M38" s="917"/>
      <c r="N38" s="917"/>
    </row>
    <row r="39" spans="1:14">
      <c r="A39" s="180" t="s">
        <v>260</v>
      </c>
      <c r="B39" s="180" t="s">
        <v>261</v>
      </c>
      <c r="C39" s="180" t="s">
        <v>262</v>
      </c>
      <c r="D39" s="180" t="s">
        <v>349</v>
      </c>
      <c r="E39" s="180" t="s">
        <v>350</v>
      </c>
      <c r="F39" s="180" t="s">
        <v>342</v>
      </c>
      <c r="G39" s="181">
        <v>44383</v>
      </c>
      <c r="H39" s="180"/>
      <c r="I39" s="181">
        <v>44586</v>
      </c>
      <c r="J39" s="181">
        <v>44950</v>
      </c>
      <c r="K39" s="182">
        <v>0</v>
      </c>
      <c r="L39" s="183">
        <v>0</v>
      </c>
      <c r="M39" s="184"/>
      <c r="N39" s="184"/>
    </row>
    <row r="40" spans="1:14">
      <c r="A40" s="924" t="s">
        <v>287</v>
      </c>
      <c r="B40" s="924" t="s">
        <v>351</v>
      </c>
      <c r="C40" s="924" t="s">
        <v>268</v>
      </c>
      <c r="D40" s="924" t="s">
        <v>352</v>
      </c>
      <c r="E40" s="924" t="s">
        <v>353</v>
      </c>
      <c r="F40" s="924" t="s">
        <v>342</v>
      </c>
      <c r="G40" s="925">
        <v>44691</v>
      </c>
      <c r="H40" s="924"/>
      <c r="I40" s="925">
        <v>44771</v>
      </c>
      <c r="J40" s="925">
        <v>45135</v>
      </c>
      <c r="K40" s="926">
        <v>0</v>
      </c>
      <c r="L40" s="927">
        <v>0</v>
      </c>
      <c r="M40" s="917"/>
      <c r="N40" s="917"/>
    </row>
    <row r="41" spans="1:14">
      <c r="A41" s="180" t="s">
        <v>314</v>
      </c>
      <c r="B41" s="180" t="s">
        <v>261</v>
      </c>
      <c r="C41" s="180" t="s">
        <v>262</v>
      </c>
      <c r="D41" s="180" t="s">
        <v>354</v>
      </c>
      <c r="E41" s="180" t="s">
        <v>355</v>
      </c>
      <c r="F41" s="180" t="s">
        <v>342</v>
      </c>
      <c r="G41" s="181">
        <v>44515</v>
      </c>
      <c r="H41" s="180"/>
      <c r="I41" s="181">
        <v>44566</v>
      </c>
      <c r="J41" s="181">
        <v>44930</v>
      </c>
      <c r="K41" s="182">
        <v>0</v>
      </c>
      <c r="L41" s="183">
        <v>0</v>
      </c>
      <c r="M41" s="184"/>
      <c r="N41" s="184"/>
    </row>
    <row r="42" spans="1:14">
      <c r="A42" s="924" t="s">
        <v>314</v>
      </c>
      <c r="B42" s="924" t="s">
        <v>351</v>
      </c>
      <c r="C42" s="924" t="s">
        <v>262</v>
      </c>
      <c r="D42" s="924" t="s">
        <v>356</v>
      </c>
      <c r="E42" s="924" t="s">
        <v>357</v>
      </c>
      <c r="F42" s="924" t="s">
        <v>342</v>
      </c>
      <c r="G42" s="925">
        <v>44515</v>
      </c>
      <c r="H42" s="924"/>
      <c r="I42" s="925">
        <v>44566</v>
      </c>
      <c r="J42" s="925">
        <v>44930</v>
      </c>
      <c r="K42" s="926">
        <v>0</v>
      </c>
      <c r="L42" s="927">
        <v>0</v>
      </c>
      <c r="M42" s="917"/>
      <c r="N42" s="917"/>
    </row>
    <row r="43" spans="1:14">
      <c r="A43" s="180" t="s">
        <v>314</v>
      </c>
      <c r="B43" s="180" t="s">
        <v>351</v>
      </c>
      <c r="C43" s="180" t="s">
        <v>262</v>
      </c>
      <c r="D43" s="180" t="s">
        <v>358</v>
      </c>
      <c r="E43" s="180" t="s">
        <v>359</v>
      </c>
      <c r="F43" s="180" t="s">
        <v>342</v>
      </c>
      <c r="G43" s="181">
        <v>44211</v>
      </c>
      <c r="H43" s="180"/>
      <c r="I43" s="181">
        <v>44566</v>
      </c>
      <c r="J43" s="181">
        <v>44930</v>
      </c>
      <c r="K43" s="182">
        <v>0</v>
      </c>
      <c r="L43" s="183">
        <v>0</v>
      </c>
      <c r="M43" s="184"/>
      <c r="N43" s="184"/>
    </row>
    <row r="44" spans="1:14">
      <c r="A44" s="924" t="s">
        <v>290</v>
      </c>
      <c r="B44" s="924" t="s">
        <v>360</v>
      </c>
      <c r="C44" s="924" t="s">
        <v>262</v>
      </c>
      <c r="D44" s="924" t="s">
        <v>361</v>
      </c>
      <c r="E44" s="924" t="s">
        <v>362</v>
      </c>
      <c r="F44" s="924" t="s">
        <v>342</v>
      </c>
      <c r="G44" s="925">
        <v>44582</v>
      </c>
      <c r="H44" s="924"/>
      <c r="I44" s="925">
        <v>44614</v>
      </c>
      <c r="J44" s="925">
        <v>44978</v>
      </c>
      <c r="K44" s="926">
        <v>0</v>
      </c>
      <c r="L44" s="927">
        <v>0</v>
      </c>
      <c r="M44" s="917"/>
      <c r="N44" s="917"/>
    </row>
    <row r="45" spans="1:14">
      <c r="A45" s="180" t="s">
        <v>363</v>
      </c>
      <c r="B45" s="180" t="s">
        <v>267</v>
      </c>
      <c r="C45" s="180" t="s">
        <v>268</v>
      </c>
      <c r="D45" s="180" t="s">
        <v>364</v>
      </c>
      <c r="E45" s="180" t="s">
        <v>365</v>
      </c>
      <c r="F45" s="180" t="s">
        <v>366</v>
      </c>
      <c r="G45" s="181">
        <v>44542</v>
      </c>
      <c r="H45" s="180"/>
      <c r="I45" s="181">
        <v>44601</v>
      </c>
      <c r="J45" s="181">
        <v>44965</v>
      </c>
      <c r="K45" s="182">
        <v>0</v>
      </c>
      <c r="L45" s="183">
        <v>0</v>
      </c>
      <c r="M45" s="184"/>
      <c r="N45" s="184"/>
    </row>
    <row r="46" spans="1:14">
      <c r="A46" s="924" t="s">
        <v>277</v>
      </c>
      <c r="B46" s="924" t="s">
        <v>267</v>
      </c>
      <c r="C46" s="924" t="s">
        <v>268</v>
      </c>
      <c r="D46" s="924" t="s">
        <v>367</v>
      </c>
      <c r="E46" s="924" t="s">
        <v>368</v>
      </c>
      <c r="F46" s="924" t="s">
        <v>366</v>
      </c>
      <c r="G46" s="925">
        <v>44574</v>
      </c>
      <c r="H46" s="924"/>
      <c r="I46" s="925">
        <v>44599</v>
      </c>
      <c r="J46" s="925">
        <v>44963</v>
      </c>
      <c r="K46" s="926">
        <v>0</v>
      </c>
      <c r="L46" s="927">
        <v>0</v>
      </c>
      <c r="M46" s="917"/>
      <c r="N46" s="917"/>
    </row>
    <row r="47" spans="1:14">
      <c r="A47" s="180" t="s">
        <v>369</v>
      </c>
      <c r="B47" s="180" t="s">
        <v>267</v>
      </c>
      <c r="C47" s="180" t="s">
        <v>268</v>
      </c>
      <c r="D47" s="180" t="s">
        <v>370</v>
      </c>
      <c r="E47" s="180" t="s">
        <v>371</v>
      </c>
      <c r="F47" s="180" t="s">
        <v>366</v>
      </c>
      <c r="G47" s="181">
        <v>44510</v>
      </c>
      <c r="H47" s="180"/>
      <c r="I47" s="181">
        <v>44621</v>
      </c>
      <c r="J47" s="181">
        <v>44985</v>
      </c>
      <c r="K47" s="182">
        <v>0</v>
      </c>
      <c r="L47" s="183">
        <v>0</v>
      </c>
      <c r="M47" s="184"/>
      <c r="N47" s="184"/>
    </row>
    <row r="48" spans="1:14">
      <c r="A48" s="924" t="s">
        <v>372</v>
      </c>
      <c r="B48" s="924" t="s">
        <v>267</v>
      </c>
      <c r="C48" s="924" t="s">
        <v>268</v>
      </c>
      <c r="D48" s="924" t="s">
        <v>373</v>
      </c>
      <c r="E48" s="924" t="s">
        <v>374</v>
      </c>
      <c r="F48" s="924" t="s">
        <v>366</v>
      </c>
      <c r="G48" s="925">
        <v>44748</v>
      </c>
      <c r="H48" s="924"/>
      <c r="I48" s="925">
        <v>44880</v>
      </c>
      <c r="J48" s="925">
        <v>45244</v>
      </c>
      <c r="K48" s="926">
        <v>0</v>
      </c>
      <c r="L48" s="927">
        <v>0</v>
      </c>
      <c r="M48" s="917"/>
      <c r="N48" s="917"/>
    </row>
    <row r="49" spans="1:14">
      <c r="A49" s="180" t="s">
        <v>375</v>
      </c>
      <c r="B49" s="180" t="s">
        <v>267</v>
      </c>
      <c r="C49" s="180" t="s">
        <v>262</v>
      </c>
      <c r="D49" s="180" t="s">
        <v>376</v>
      </c>
      <c r="E49" s="180" t="s">
        <v>377</v>
      </c>
      <c r="F49" s="180" t="s">
        <v>366</v>
      </c>
      <c r="G49" s="181">
        <v>44900</v>
      </c>
      <c r="H49" s="180"/>
      <c r="I49" s="181">
        <v>44922</v>
      </c>
      <c r="J49" s="181">
        <v>45286</v>
      </c>
      <c r="K49" s="182">
        <v>20</v>
      </c>
      <c r="L49" s="183">
        <v>20</v>
      </c>
      <c r="M49" s="184"/>
      <c r="N49" s="184"/>
    </row>
    <row r="50" spans="1:14">
      <c r="A50" s="924" t="s">
        <v>290</v>
      </c>
      <c r="B50" s="924" t="s">
        <v>261</v>
      </c>
      <c r="C50" s="924" t="s">
        <v>268</v>
      </c>
      <c r="D50" s="924" t="s">
        <v>378</v>
      </c>
      <c r="E50" s="924" t="s">
        <v>379</v>
      </c>
      <c r="F50" s="924" t="s">
        <v>380</v>
      </c>
      <c r="G50" s="925">
        <v>44468</v>
      </c>
      <c r="H50" s="924"/>
      <c r="I50" s="925">
        <v>44677</v>
      </c>
      <c r="J50" s="925">
        <v>46412</v>
      </c>
      <c r="K50" s="926">
        <v>0</v>
      </c>
      <c r="L50" s="927">
        <v>0</v>
      </c>
      <c r="M50" s="917"/>
      <c r="N50" s="917"/>
    </row>
    <row r="51" spans="1:14">
      <c r="A51" s="180" t="s">
        <v>381</v>
      </c>
      <c r="B51" s="180" t="s">
        <v>315</v>
      </c>
      <c r="C51" s="180" t="s">
        <v>268</v>
      </c>
      <c r="D51" s="180" t="s">
        <v>382</v>
      </c>
      <c r="E51" s="180" t="s">
        <v>383</v>
      </c>
      <c r="F51" s="180" t="s">
        <v>380</v>
      </c>
      <c r="G51" s="181">
        <v>44473</v>
      </c>
      <c r="H51" s="180"/>
      <c r="I51" s="181">
        <v>44568</v>
      </c>
      <c r="J51" s="181">
        <v>46393</v>
      </c>
      <c r="K51" s="182">
        <v>0</v>
      </c>
      <c r="L51" s="183">
        <v>0</v>
      </c>
      <c r="M51" s="184"/>
      <c r="N51" s="184"/>
    </row>
    <row r="52" spans="1:14">
      <c r="A52" s="924" t="s">
        <v>384</v>
      </c>
      <c r="B52" s="924" t="s">
        <v>267</v>
      </c>
      <c r="C52" s="924" t="s">
        <v>385</v>
      </c>
      <c r="D52" s="924"/>
      <c r="E52" s="924" t="s">
        <v>386</v>
      </c>
      <c r="F52" s="924" t="s">
        <v>387</v>
      </c>
      <c r="G52" s="925">
        <v>44565</v>
      </c>
      <c r="H52" s="924"/>
      <c r="I52" s="925">
        <v>44712</v>
      </c>
      <c r="J52" s="925">
        <v>52016</v>
      </c>
      <c r="K52" s="926">
        <v>169</v>
      </c>
      <c r="L52" s="927">
        <v>169</v>
      </c>
      <c r="M52" s="917"/>
      <c r="N52" s="917">
        <v>45031</v>
      </c>
    </row>
    <row r="53" spans="1:14">
      <c r="A53" s="180" t="s">
        <v>388</v>
      </c>
      <c r="B53" s="180" t="s">
        <v>267</v>
      </c>
      <c r="C53" s="180" t="s">
        <v>385</v>
      </c>
      <c r="D53" s="180"/>
      <c r="E53" s="180" t="s">
        <v>389</v>
      </c>
      <c r="F53" s="180" t="s">
        <v>387</v>
      </c>
      <c r="G53" s="181">
        <v>44596</v>
      </c>
      <c r="H53" s="180"/>
      <c r="I53" s="181">
        <v>44712</v>
      </c>
      <c r="J53" s="181">
        <v>52016</v>
      </c>
      <c r="K53" s="182">
        <v>196</v>
      </c>
      <c r="L53" s="183">
        <v>196</v>
      </c>
      <c r="M53" s="184"/>
      <c r="N53" s="184"/>
    </row>
    <row r="54" spans="1:14">
      <c r="A54" s="924" t="s">
        <v>388</v>
      </c>
      <c r="B54" s="924" t="s">
        <v>267</v>
      </c>
      <c r="C54" s="924" t="s">
        <v>385</v>
      </c>
      <c r="D54" s="924"/>
      <c r="E54" s="924" t="s">
        <v>390</v>
      </c>
      <c r="F54" s="924" t="s">
        <v>387</v>
      </c>
      <c r="G54" s="925">
        <v>44596</v>
      </c>
      <c r="H54" s="924"/>
      <c r="I54" s="925">
        <v>44712</v>
      </c>
      <c r="J54" s="925">
        <v>52016</v>
      </c>
      <c r="K54" s="926">
        <v>189</v>
      </c>
      <c r="L54" s="927">
        <v>0</v>
      </c>
      <c r="M54" s="917"/>
      <c r="N54" s="917"/>
    </row>
    <row r="55" spans="1:14">
      <c r="A55" s="180" t="s">
        <v>384</v>
      </c>
      <c r="B55" s="180" t="s">
        <v>391</v>
      </c>
      <c r="C55" s="180" t="s">
        <v>385</v>
      </c>
      <c r="D55" s="180"/>
      <c r="E55" s="180" t="s">
        <v>392</v>
      </c>
      <c r="F55" s="180" t="s">
        <v>387</v>
      </c>
      <c r="G55" s="181">
        <v>44715</v>
      </c>
      <c r="H55" s="180"/>
      <c r="I55" s="181">
        <v>44841</v>
      </c>
      <c r="J55" s="181">
        <v>52145</v>
      </c>
      <c r="K55" s="182">
        <v>150</v>
      </c>
      <c r="L55" s="183">
        <v>150</v>
      </c>
      <c r="M55" s="184"/>
      <c r="N55" s="184">
        <v>45032</v>
      </c>
    </row>
    <row r="56" spans="1:14">
      <c r="A56" s="924" t="s">
        <v>388</v>
      </c>
      <c r="B56" s="924" t="s">
        <v>391</v>
      </c>
      <c r="C56" s="924" t="s">
        <v>385</v>
      </c>
      <c r="D56" s="924"/>
      <c r="E56" s="924" t="s">
        <v>393</v>
      </c>
      <c r="F56" s="924" t="s">
        <v>387</v>
      </c>
      <c r="G56" s="925">
        <v>44715</v>
      </c>
      <c r="H56" s="924"/>
      <c r="I56" s="925">
        <v>44841</v>
      </c>
      <c r="J56" s="925">
        <v>52145</v>
      </c>
      <c r="K56" s="926">
        <v>149</v>
      </c>
      <c r="L56" s="927">
        <v>149</v>
      </c>
      <c r="M56" s="917"/>
      <c r="N56" s="917">
        <v>45032</v>
      </c>
    </row>
    <row r="57" spans="1:14">
      <c r="A57" s="180" t="s">
        <v>394</v>
      </c>
      <c r="B57" s="180" t="s">
        <v>391</v>
      </c>
      <c r="C57" s="180" t="s">
        <v>385</v>
      </c>
      <c r="D57" s="180"/>
      <c r="E57" s="180" t="s">
        <v>395</v>
      </c>
      <c r="F57" s="180" t="s">
        <v>387</v>
      </c>
      <c r="G57" s="181">
        <v>44715</v>
      </c>
      <c r="H57" s="180"/>
      <c r="I57" s="181">
        <v>44841</v>
      </c>
      <c r="J57" s="181">
        <v>52145</v>
      </c>
      <c r="K57" s="182">
        <v>0</v>
      </c>
      <c r="L57" s="183">
        <v>0</v>
      </c>
      <c r="M57" s="184"/>
      <c r="N57" s="184">
        <v>45032</v>
      </c>
    </row>
    <row r="58" spans="1:14">
      <c r="A58" s="924" t="s">
        <v>394</v>
      </c>
      <c r="B58" s="924" t="s">
        <v>391</v>
      </c>
      <c r="C58" s="924" t="s">
        <v>385</v>
      </c>
      <c r="D58" s="924"/>
      <c r="E58" s="924" t="s">
        <v>396</v>
      </c>
      <c r="F58" s="924" t="s">
        <v>387</v>
      </c>
      <c r="G58" s="925">
        <v>44715</v>
      </c>
      <c r="H58" s="924"/>
      <c r="I58" s="925">
        <v>44841</v>
      </c>
      <c r="J58" s="925">
        <v>52145</v>
      </c>
      <c r="K58" s="926">
        <v>0</v>
      </c>
      <c r="L58" s="927">
        <v>0</v>
      </c>
      <c r="M58" s="917"/>
      <c r="N58" s="917">
        <v>45032</v>
      </c>
    </row>
    <row r="59" spans="1:14">
      <c r="A59" s="180" t="s">
        <v>388</v>
      </c>
      <c r="B59" s="180" t="s">
        <v>391</v>
      </c>
      <c r="C59" s="180" t="s">
        <v>385</v>
      </c>
      <c r="D59" s="180"/>
      <c r="E59" s="180" t="s">
        <v>397</v>
      </c>
      <c r="F59" s="180" t="s">
        <v>387</v>
      </c>
      <c r="G59" s="181">
        <v>44715</v>
      </c>
      <c r="H59" s="180"/>
      <c r="I59" s="181">
        <v>44841</v>
      </c>
      <c r="J59" s="181">
        <v>52145</v>
      </c>
      <c r="K59" s="182">
        <v>0</v>
      </c>
      <c r="L59" s="183">
        <v>0</v>
      </c>
      <c r="M59" s="184"/>
      <c r="N59" s="184">
        <v>45032</v>
      </c>
    </row>
    <row r="60" spans="1:14">
      <c r="A60" s="924" t="s">
        <v>398</v>
      </c>
      <c r="B60" s="924" t="s">
        <v>267</v>
      </c>
      <c r="C60" s="924" t="s">
        <v>385</v>
      </c>
      <c r="D60" s="924"/>
      <c r="E60" s="924" t="s">
        <v>399</v>
      </c>
      <c r="F60" s="924" t="s">
        <v>387</v>
      </c>
      <c r="G60" s="925">
        <v>44375</v>
      </c>
      <c r="H60" s="924"/>
      <c r="I60" s="925">
        <v>44844</v>
      </c>
      <c r="J60" s="925">
        <v>46304</v>
      </c>
      <c r="K60" s="926">
        <v>0</v>
      </c>
      <c r="L60" s="927">
        <v>0</v>
      </c>
      <c r="M60" s="917"/>
      <c r="N60" s="917"/>
    </row>
    <row r="61" spans="1:14">
      <c r="A61" s="180" t="s">
        <v>400</v>
      </c>
      <c r="B61" s="180" t="s">
        <v>315</v>
      </c>
      <c r="C61" s="180" t="s">
        <v>385</v>
      </c>
      <c r="D61" s="180"/>
      <c r="E61" s="180" t="s">
        <v>401</v>
      </c>
      <c r="F61" s="180" t="s">
        <v>387</v>
      </c>
      <c r="G61" s="181">
        <v>44623</v>
      </c>
      <c r="H61" s="180"/>
      <c r="I61" s="181">
        <v>44715</v>
      </c>
      <c r="J61" s="181">
        <v>46540</v>
      </c>
      <c r="K61" s="182">
        <v>0</v>
      </c>
      <c r="L61" s="183">
        <v>0</v>
      </c>
      <c r="M61" s="184"/>
      <c r="N61" s="184"/>
    </row>
    <row r="62" spans="1:14">
      <c r="A62" s="924" t="s">
        <v>381</v>
      </c>
      <c r="B62" s="924" t="s">
        <v>267</v>
      </c>
      <c r="C62" s="924" t="s">
        <v>385</v>
      </c>
      <c r="D62" s="924"/>
      <c r="E62" s="924" t="s">
        <v>402</v>
      </c>
      <c r="F62" s="924" t="s">
        <v>403</v>
      </c>
      <c r="G62" s="925">
        <v>44503</v>
      </c>
      <c r="H62" s="924"/>
      <c r="I62" s="925">
        <v>44568</v>
      </c>
      <c r="J62" s="925">
        <v>46028</v>
      </c>
      <c r="K62" s="926">
        <v>149</v>
      </c>
      <c r="L62" s="927">
        <v>149</v>
      </c>
      <c r="M62" s="917"/>
      <c r="N62" s="917">
        <v>45698</v>
      </c>
    </row>
    <row r="63" spans="1:14">
      <c r="A63" s="180" t="s">
        <v>404</v>
      </c>
      <c r="B63" s="180" t="s">
        <v>267</v>
      </c>
      <c r="C63" s="180" t="s">
        <v>385</v>
      </c>
      <c r="D63" s="180"/>
      <c r="E63" s="180" t="s">
        <v>405</v>
      </c>
      <c r="F63" s="180" t="s">
        <v>403</v>
      </c>
      <c r="G63" s="181">
        <v>44445</v>
      </c>
      <c r="H63" s="180"/>
      <c r="I63" s="181">
        <v>44872</v>
      </c>
      <c r="J63" s="181">
        <v>46332</v>
      </c>
      <c r="K63" s="182">
        <v>147</v>
      </c>
      <c r="L63" s="183">
        <v>147</v>
      </c>
      <c r="M63" s="184"/>
      <c r="N63" s="184">
        <v>45698</v>
      </c>
    </row>
    <row r="64" spans="1:14">
      <c r="A64" s="924" t="s">
        <v>406</v>
      </c>
      <c r="B64" s="924" t="s">
        <v>407</v>
      </c>
      <c r="C64" s="924" t="s">
        <v>385</v>
      </c>
      <c r="D64" s="924"/>
      <c r="E64" s="924" t="s">
        <v>408</v>
      </c>
      <c r="F64" s="924" t="s">
        <v>403</v>
      </c>
      <c r="G64" s="925">
        <v>44523</v>
      </c>
      <c r="H64" s="924"/>
      <c r="I64" s="925">
        <v>44568</v>
      </c>
      <c r="J64" s="925">
        <v>46028</v>
      </c>
      <c r="K64" s="926">
        <v>147</v>
      </c>
      <c r="L64" s="927">
        <v>147</v>
      </c>
      <c r="M64" s="917"/>
      <c r="N64" s="917">
        <v>45698</v>
      </c>
    </row>
    <row r="65" spans="1:14">
      <c r="A65" s="180" t="s">
        <v>369</v>
      </c>
      <c r="B65" s="180" t="s">
        <v>267</v>
      </c>
      <c r="C65" s="180" t="s">
        <v>385</v>
      </c>
      <c r="D65" s="180"/>
      <c r="E65" s="180" t="s">
        <v>409</v>
      </c>
      <c r="F65" s="180" t="s">
        <v>403</v>
      </c>
      <c r="G65" s="181">
        <v>44510</v>
      </c>
      <c r="H65" s="180"/>
      <c r="I65" s="181">
        <v>44655</v>
      </c>
      <c r="J65" s="181">
        <v>46115</v>
      </c>
      <c r="K65" s="182">
        <v>39</v>
      </c>
      <c r="L65" s="183">
        <v>39</v>
      </c>
      <c r="M65" s="184"/>
      <c r="N65" s="184">
        <v>45698</v>
      </c>
    </row>
    <row r="66" spans="1:14">
      <c r="A66" s="924" t="s">
        <v>410</v>
      </c>
      <c r="B66" s="924" t="s">
        <v>267</v>
      </c>
      <c r="C66" s="924" t="s">
        <v>385</v>
      </c>
      <c r="D66" s="924"/>
      <c r="E66" s="924" t="s">
        <v>411</v>
      </c>
      <c r="F66" s="924" t="s">
        <v>403</v>
      </c>
      <c r="G66" s="925">
        <v>44628</v>
      </c>
      <c r="H66" s="924"/>
      <c r="I66" s="925">
        <v>44844</v>
      </c>
      <c r="J66" s="925">
        <v>46304</v>
      </c>
      <c r="K66" s="926">
        <v>0</v>
      </c>
      <c r="L66" s="927">
        <v>0</v>
      </c>
      <c r="M66" s="917"/>
      <c r="N66" s="917"/>
    </row>
    <row r="67" spans="1:14">
      <c r="A67" s="180" t="s">
        <v>412</v>
      </c>
      <c r="B67" s="180" t="s">
        <v>267</v>
      </c>
      <c r="C67" s="180" t="s">
        <v>385</v>
      </c>
      <c r="D67" s="180"/>
      <c r="E67" s="180" t="s">
        <v>413</v>
      </c>
      <c r="F67" s="180" t="s">
        <v>403</v>
      </c>
      <c r="G67" s="181">
        <v>44518</v>
      </c>
      <c r="H67" s="180"/>
      <c r="I67" s="181">
        <v>44844</v>
      </c>
      <c r="J67" s="181">
        <v>42013</v>
      </c>
      <c r="K67" s="182">
        <v>0</v>
      </c>
      <c r="L67" s="183">
        <v>0</v>
      </c>
      <c r="M67" s="184"/>
      <c r="N67" s="184"/>
    </row>
    <row r="68" spans="1:14">
      <c r="A68" s="924" t="s">
        <v>412</v>
      </c>
      <c r="B68" s="924" t="s">
        <v>267</v>
      </c>
      <c r="C68" s="924" t="s">
        <v>385</v>
      </c>
      <c r="D68" s="924"/>
      <c r="E68" s="924" t="s">
        <v>414</v>
      </c>
      <c r="F68" s="924" t="s">
        <v>403</v>
      </c>
      <c r="G68" s="925">
        <v>44518</v>
      </c>
      <c r="H68" s="924"/>
      <c r="I68" s="925">
        <v>44844</v>
      </c>
      <c r="J68" s="925">
        <v>46304</v>
      </c>
      <c r="K68" s="926">
        <v>0</v>
      </c>
      <c r="L68" s="927">
        <v>0</v>
      </c>
      <c r="M68" s="917"/>
      <c r="N68" s="917"/>
    </row>
    <row r="69" spans="1:14">
      <c r="A69" s="180" t="s">
        <v>404</v>
      </c>
      <c r="B69" s="180" t="s">
        <v>267</v>
      </c>
      <c r="C69" s="180" t="s">
        <v>385</v>
      </c>
      <c r="D69" s="180"/>
      <c r="E69" s="180" t="s">
        <v>415</v>
      </c>
      <c r="F69" s="180" t="s">
        <v>403</v>
      </c>
      <c r="G69" s="181">
        <v>44445</v>
      </c>
      <c r="H69" s="180"/>
      <c r="I69" s="181">
        <v>44841</v>
      </c>
      <c r="J69" s="181">
        <v>46301</v>
      </c>
      <c r="K69" s="182">
        <v>0</v>
      </c>
      <c r="L69" s="183">
        <v>0</v>
      </c>
      <c r="M69" s="184"/>
      <c r="N69" s="184"/>
    </row>
    <row r="70" spans="1:14">
      <c r="A70" s="924" t="s">
        <v>416</v>
      </c>
      <c r="B70" s="924" t="s">
        <v>267</v>
      </c>
      <c r="C70" s="924" t="s">
        <v>385</v>
      </c>
      <c r="D70" s="924"/>
      <c r="E70" s="924" t="s">
        <v>417</v>
      </c>
      <c r="F70" s="924" t="s">
        <v>403</v>
      </c>
      <c r="G70" s="925">
        <v>44545</v>
      </c>
      <c r="H70" s="924"/>
      <c r="I70" s="925">
        <v>44895</v>
      </c>
      <c r="J70" s="925">
        <v>46355</v>
      </c>
      <c r="K70" s="926">
        <v>145</v>
      </c>
      <c r="L70" s="927">
        <v>145080</v>
      </c>
      <c r="M70" s="917"/>
      <c r="N70" s="917"/>
    </row>
    <row r="71" spans="1:14">
      <c r="A71" s="180" t="s">
        <v>416</v>
      </c>
      <c r="B71" s="180" t="s">
        <v>267</v>
      </c>
      <c r="C71" s="180" t="s">
        <v>385</v>
      </c>
      <c r="D71" s="180"/>
      <c r="E71" s="180" t="s">
        <v>418</v>
      </c>
      <c r="F71" s="180" t="s">
        <v>403</v>
      </c>
      <c r="G71" s="181">
        <v>44532</v>
      </c>
      <c r="H71" s="180"/>
      <c r="I71" s="181">
        <v>44895</v>
      </c>
      <c r="J71" s="181">
        <v>46355</v>
      </c>
      <c r="K71" s="182">
        <v>146</v>
      </c>
      <c r="L71" s="183">
        <v>146</v>
      </c>
      <c r="M71" s="184"/>
      <c r="N71" s="184"/>
    </row>
    <row r="72" spans="1:14">
      <c r="A72" s="924" t="s">
        <v>419</v>
      </c>
      <c r="B72" s="924" t="s">
        <v>267</v>
      </c>
      <c r="C72" s="924" t="s">
        <v>385</v>
      </c>
      <c r="D72" s="924"/>
      <c r="E72" s="924" t="s">
        <v>420</v>
      </c>
      <c r="F72" s="924" t="s">
        <v>403</v>
      </c>
      <c r="G72" s="925">
        <v>44362</v>
      </c>
      <c r="H72" s="924"/>
      <c r="I72" s="925">
        <v>44895</v>
      </c>
      <c r="J72" s="925">
        <v>46355</v>
      </c>
      <c r="K72" s="926">
        <v>134</v>
      </c>
      <c r="L72" s="927">
        <v>134</v>
      </c>
      <c r="M72" s="917"/>
      <c r="N72" s="917">
        <v>45698</v>
      </c>
    </row>
    <row r="73" spans="1:14">
      <c r="A73" s="180" t="s">
        <v>419</v>
      </c>
      <c r="B73" s="180" t="s">
        <v>267</v>
      </c>
      <c r="C73" s="180" t="s">
        <v>385</v>
      </c>
      <c r="D73" s="180"/>
      <c r="E73" s="180" t="s">
        <v>421</v>
      </c>
      <c r="F73" s="180" t="s">
        <v>403</v>
      </c>
      <c r="G73" s="181">
        <v>44362</v>
      </c>
      <c r="H73" s="180"/>
      <c r="I73" s="181">
        <v>44895</v>
      </c>
      <c r="J73" s="181">
        <v>46355</v>
      </c>
      <c r="K73" s="182">
        <v>146</v>
      </c>
      <c r="L73" s="183">
        <v>146</v>
      </c>
      <c r="M73" s="184"/>
      <c r="N73" s="184"/>
    </row>
    <row r="74" spans="1:14">
      <c r="A74" s="924" t="s">
        <v>398</v>
      </c>
      <c r="B74" s="924" t="s">
        <v>267</v>
      </c>
      <c r="C74" s="924" t="s">
        <v>385</v>
      </c>
      <c r="D74" s="924"/>
      <c r="E74" s="924" t="s">
        <v>422</v>
      </c>
      <c r="F74" s="924" t="s">
        <v>403</v>
      </c>
      <c r="G74" s="925">
        <v>44375</v>
      </c>
      <c r="H74" s="924"/>
      <c r="I74" s="925">
        <v>44844</v>
      </c>
      <c r="J74" s="925">
        <v>46304</v>
      </c>
      <c r="K74" s="926">
        <v>140355</v>
      </c>
      <c r="L74" s="927">
        <v>140355</v>
      </c>
      <c r="M74" s="917"/>
      <c r="N74" s="917"/>
    </row>
    <row r="75" spans="1:14">
      <c r="A75" s="180" t="s">
        <v>372</v>
      </c>
      <c r="B75" s="180" t="s">
        <v>267</v>
      </c>
      <c r="C75" s="180" t="s">
        <v>385</v>
      </c>
      <c r="D75" s="180"/>
      <c r="E75" s="180" t="s">
        <v>423</v>
      </c>
      <c r="F75" s="180" t="s">
        <v>403</v>
      </c>
      <c r="G75" s="181">
        <v>44748</v>
      </c>
      <c r="H75" s="180"/>
      <c r="I75" s="181">
        <v>44895</v>
      </c>
      <c r="J75" s="181">
        <v>46355</v>
      </c>
      <c r="K75" s="182">
        <v>145</v>
      </c>
      <c r="L75" s="183">
        <v>145</v>
      </c>
      <c r="M75" s="184"/>
      <c r="N75" s="184">
        <v>45698</v>
      </c>
    </row>
    <row r="76" spans="1:14">
      <c r="A76" s="924" t="s">
        <v>372</v>
      </c>
      <c r="B76" s="924" t="s">
        <v>267</v>
      </c>
      <c r="C76" s="924" t="s">
        <v>385</v>
      </c>
      <c r="D76" s="924"/>
      <c r="E76" s="924" t="s">
        <v>424</v>
      </c>
      <c r="F76" s="924" t="s">
        <v>403</v>
      </c>
      <c r="G76" s="925">
        <v>44748</v>
      </c>
      <c r="H76" s="924"/>
      <c r="I76" s="925">
        <v>44895</v>
      </c>
      <c r="J76" s="925">
        <v>46355</v>
      </c>
      <c r="K76" s="926">
        <v>146</v>
      </c>
      <c r="L76" s="927">
        <v>146</v>
      </c>
      <c r="M76" s="917"/>
      <c r="N76" s="917"/>
    </row>
  </sheetData>
  <hyperlinks>
    <hyperlink ref="A2" location="Sommaire!A1" display="Retour au sommaire" xr:uid="{19DD8EDD-1BB4-4317-8909-4A6F84184AFA}"/>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FB32F-A81B-4495-8B09-ACDD01E37AC4}">
  <sheetPr codeName="Feuil5"/>
  <dimension ref="A2:J3"/>
  <sheetViews>
    <sheetView workbookViewId="0"/>
  </sheetViews>
  <sheetFormatPr baseColWidth="10" defaultRowHeight="14.4"/>
  <sheetData>
    <row r="2" spans="1:10" ht="16.2">
      <c r="A2" s="909" t="s">
        <v>2710</v>
      </c>
    </row>
    <row r="3" spans="1:10" s="3" customFormat="1" ht="28.8">
      <c r="A3" s="176" t="s">
        <v>430</v>
      </c>
      <c r="C3" s="1"/>
      <c r="D3" s="1"/>
      <c r="E3" s="1"/>
      <c r="F3" s="2"/>
      <c r="G3" s="1"/>
      <c r="H3" s="1"/>
      <c r="I3" s="2"/>
      <c r="J3" s="1"/>
    </row>
  </sheetData>
  <hyperlinks>
    <hyperlink ref="A2" location="Sommaire!A1" display="Retour au sommaire" xr:uid="{7A145E49-78F2-46F8-BCAE-5CB6F1ACD5DD}"/>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8C644-60F4-4A9E-9037-4987632F1D97}">
  <sheetPr codeName="Feuil6"/>
  <dimension ref="A2:N107"/>
  <sheetViews>
    <sheetView workbookViewId="0"/>
  </sheetViews>
  <sheetFormatPr baseColWidth="10" defaultRowHeight="14.4"/>
  <cols>
    <col min="1" max="1" width="66.109375" bestFit="1" customWidth="1"/>
    <col min="2" max="2" width="36.6640625" bestFit="1" customWidth="1"/>
    <col min="3" max="3" width="24.44140625" bestFit="1" customWidth="1"/>
    <col min="4" max="4" width="67.44140625" bestFit="1" customWidth="1"/>
    <col min="5" max="5" width="16.109375" bestFit="1" customWidth="1"/>
    <col min="6" max="6" width="28" bestFit="1" customWidth="1"/>
    <col min="7" max="7" width="12.6640625" bestFit="1" customWidth="1"/>
    <col min="8" max="8" width="17.21875" bestFit="1" customWidth="1"/>
    <col min="9" max="9" width="15.77734375" bestFit="1" customWidth="1"/>
    <col min="10" max="10" width="21.33203125" bestFit="1" customWidth="1"/>
    <col min="11" max="11" width="11.88671875" bestFit="1" customWidth="1"/>
    <col min="12" max="12" width="20.44140625" bestFit="1" customWidth="1"/>
    <col min="13" max="13" width="22.33203125" bestFit="1" customWidth="1"/>
    <col min="14" max="14" width="75" bestFit="1" customWidth="1"/>
  </cols>
  <sheetData>
    <row r="2" spans="1:14" ht="16.2">
      <c r="A2" s="909" t="s">
        <v>2710</v>
      </c>
    </row>
    <row r="3" spans="1:14" ht="28.8">
      <c r="A3" s="176" t="s">
        <v>663</v>
      </c>
    </row>
    <row r="5" spans="1:14">
      <c r="A5" s="185" t="s">
        <v>431</v>
      </c>
      <c r="B5" s="185" t="s">
        <v>432</v>
      </c>
      <c r="C5" s="185" t="s">
        <v>433</v>
      </c>
      <c r="D5" s="185" t="s">
        <v>434</v>
      </c>
      <c r="E5" s="185" t="s">
        <v>248</v>
      </c>
      <c r="F5" s="185" t="s">
        <v>435</v>
      </c>
      <c r="G5" s="186" t="s">
        <v>436</v>
      </c>
      <c r="H5" s="185" t="s">
        <v>437</v>
      </c>
      <c r="I5" s="185" t="s">
        <v>438</v>
      </c>
      <c r="J5" s="185" t="s">
        <v>439</v>
      </c>
      <c r="K5" s="185" t="s">
        <v>440</v>
      </c>
      <c r="L5" s="185" t="s">
        <v>441</v>
      </c>
      <c r="M5" s="185" t="s">
        <v>442</v>
      </c>
      <c r="N5" s="185" t="s">
        <v>250</v>
      </c>
    </row>
    <row r="6" spans="1:14">
      <c r="A6" s="924" t="s">
        <v>443</v>
      </c>
      <c r="B6" s="924" t="s">
        <v>444</v>
      </c>
      <c r="C6" s="924" t="s">
        <v>445</v>
      </c>
      <c r="D6" s="924" t="s">
        <v>446</v>
      </c>
      <c r="E6" s="924" t="s">
        <v>262</v>
      </c>
      <c r="F6" s="924" t="s">
        <v>447</v>
      </c>
      <c r="G6" s="928">
        <v>11512.05</v>
      </c>
      <c r="H6" s="926"/>
      <c r="I6" s="925">
        <v>44802</v>
      </c>
      <c r="J6" s="925"/>
      <c r="K6" s="925">
        <v>45107</v>
      </c>
      <c r="L6" s="925">
        <v>45472</v>
      </c>
      <c r="M6" s="925" t="s">
        <v>448</v>
      </c>
      <c r="N6" s="924" t="s">
        <v>449</v>
      </c>
    </row>
    <row r="7" spans="1:14">
      <c r="A7" s="180" t="s">
        <v>443</v>
      </c>
      <c r="B7" s="180" t="s">
        <v>444</v>
      </c>
      <c r="C7" s="180" t="s">
        <v>445</v>
      </c>
      <c r="D7" s="180" t="s">
        <v>446</v>
      </c>
      <c r="E7" s="180" t="s">
        <v>262</v>
      </c>
      <c r="F7" s="180" t="s">
        <v>450</v>
      </c>
      <c r="G7" s="187">
        <v>7553.84</v>
      </c>
      <c r="H7" s="182"/>
      <c r="I7" s="181">
        <v>44802</v>
      </c>
      <c r="J7" s="181"/>
      <c r="K7" s="181">
        <v>45107</v>
      </c>
      <c r="L7" s="181">
        <v>45472</v>
      </c>
      <c r="M7" s="181" t="s">
        <v>448</v>
      </c>
      <c r="N7" s="180" t="s">
        <v>449</v>
      </c>
    </row>
    <row r="8" spans="1:14">
      <c r="A8" s="924" t="s">
        <v>443</v>
      </c>
      <c r="B8" s="924" t="s">
        <v>451</v>
      </c>
      <c r="C8" s="924" t="s">
        <v>445</v>
      </c>
      <c r="D8" s="924" t="s">
        <v>452</v>
      </c>
      <c r="E8" s="924" t="s">
        <v>268</v>
      </c>
      <c r="F8" s="924" t="s">
        <v>453</v>
      </c>
      <c r="G8" s="928">
        <v>0</v>
      </c>
      <c r="H8" s="926"/>
      <c r="I8" s="925">
        <v>45516</v>
      </c>
      <c r="J8" s="925">
        <v>45625</v>
      </c>
      <c r="K8" s="925">
        <v>45625</v>
      </c>
      <c r="L8" s="925">
        <v>46354</v>
      </c>
      <c r="M8" s="925" t="s">
        <v>448</v>
      </c>
      <c r="N8" s="924" t="s">
        <v>454</v>
      </c>
    </row>
    <row r="9" spans="1:14">
      <c r="A9" s="180" t="s">
        <v>443</v>
      </c>
      <c r="B9" s="180" t="s">
        <v>455</v>
      </c>
      <c r="C9" s="180" t="s">
        <v>445</v>
      </c>
      <c r="D9" s="180" t="s">
        <v>456</v>
      </c>
      <c r="E9" s="180" t="s">
        <v>262</v>
      </c>
      <c r="F9" s="180"/>
      <c r="G9" s="187"/>
      <c r="H9" s="182"/>
      <c r="I9" s="181"/>
      <c r="J9" s="181"/>
      <c r="K9" s="181">
        <v>42023</v>
      </c>
      <c r="L9" s="181">
        <v>43848</v>
      </c>
      <c r="M9" s="181" t="s">
        <v>448</v>
      </c>
      <c r="N9" s="180" t="s">
        <v>457</v>
      </c>
    </row>
    <row r="10" spans="1:14">
      <c r="A10" s="924" t="s">
        <v>443</v>
      </c>
      <c r="B10" s="924" t="s">
        <v>444</v>
      </c>
      <c r="C10" s="924" t="s">
        <v>445</v>
      </c>
      <c r="D10" s="924" t="s">
        <v>446</v>
      </c>
      <c r="E10" s="924" t="s">
        <v>262</v>
      </c>
      <c r="F10" s="924" t="s">
        <v>458</v>
      </c>
      <c r="G10" s="928">
        <v>5350</v>
      </c>
      <c r="H10" s="926"/>
      <c r="I10" s="925">
        <v>44802</v>
      </c>
      <c r="J10" s="925"/>
      <c r="K10" s="925">
        <v>45107</v>
      </c>
      <c r="L10" s="925">
        <v>45472</v>
      </c>
      <c r="M10" s="925" t="s">
        <v>448</v>
      </c>
      <c r="N10" s="924" t="s">
        <v>449</v>
      </c>
    </row>
    <row r="11" spans="1:14">
      <c r="A11" s="180" t="s">
        <v>443</v>
      </c>
      <c r="B11" s="180" t="s">
        <v>451</v>
      </c>
      <c r="C11" s="180" t="s">
        <v>445</v>
      </c>
      <c r="D11" s="180" t="s">
        <v>452</v>
      </c>
      <c r="E11" s="180" t="s">
        <v>268</v>
      </c>
      <c r="F11" s="180" t="s">
        <v>459</v>
      </c>
      <c r="G11" s="187">
        <v>0</v>
      </c>
      <c r="H11" s="182"/>
      <c r="I11" s="181">
        <v>45516</v>
      </c>
      <c r="J11" s="181">
        <v>45625</v>
      </c>
      <c r="K11" s="181">
        <v>45625</v>
      </c>
      <c r="L11" s="181">
        <v>46354</v>
      </c>
      <c r="M11" s="181" t="s">
        <v>448</v>
      </c>
      <c r="N11" s="180" t="s">
        <v>454</v>
      </c>
    </row>
    <row r="12" spans="1:14">
      <c r="A12" s="924" t="s">
        <v>443</v>
      </c>
      <c r="B12" s="924" t="s">
        <v>451</v>
      </c>
      <c r="C12" s="924" t="s">
        <v>445</v>
      </c>
      <c r="D12" s="924" t="s">
        <v>452</v>
      </c>
      <c r="E12" s="924" t="s">
        <v>268</v>
      </c>
      <c r="F12" s="924" t="s">
        <v>460</v>
      </c>
      <c r="G12" s="928">
        <v>0</v>
      </c>
      <c r="H12" s="926"/>
      <c r="I12" s="925">
        <v>45516</v>
      </c>
      <c r="J12" s="925">
        <v>45625</v>
      </c>
      <c r="K12" s="925">
        <v>45625</v>
      </c>
      <c r="L12" s="925">
        <v>46354</v>
      </c>
      <c r="M12" s="925" t="s">
        <v>448</v>
      </c>
      <c r="N12" s="924" t="s">
        <v>454</v>
      </c>
    </row>
    <row r="13" spans="1:14">
      <c r="A13" s="180" t="s">
        <v>443</v>
      </c>
      <c r="B13" s="180" t="s">
        <v>444</v>
      </c>
      <c r="C13" s="180" t="s">
        <v>445</v>
      </c>
      <c r="D13" s="180" t="s">
        <v>446</v>
      </c>
      <c r="E13" s="180" t="s">
        <v>262</v>
      </c>
      <c r="F13" s="180" t="s">
        <v>461</v>
      </c>
      <c r="G13" s="187">
        <v>3753.84</v>
      </c>
      <c r="H13" s="182"/>
      <c r="I13" s="181">
        <v>44802</v>
      </c>
      <c r="J13" s="181"/>
      <c r="K13" s="181">
        <v>45107</v>
      </c>
      <c r="L13" s="181">
        <v>45472</v>
      </c>
      <c r="M13" s="181" t="s">
        <v>448</v>
      </c>
      <c r="N13" s="180" t="s">
        <v>449</v>
      </c>
    </row>
    <row r="14" spans="1:14">
      <c r="A14" s="924" t="s">
        <v>443</v>
      </c>
      <c r="B14" s="924" t="s">
        <v>451</v>
      </c>
      <c r="C14" s="924" t="s">
        <v>445</v>
      </c>
      <c r="D14" s="924" t="s">
        <v>452</v>
      </c>
      <c r="E14" s="924" t="s">
        <v>268</v>
      </c>
      <c r="F14" s="924" t="s">
        <v>462</v>
      </c>
      <c r="G14" s="928">
        <v>0</v>
      </c>
      <c r="H14" s="926"/>
      <c r="I14" s="925">
        <v>45516</v>
      </c>
      <c r="J14" s="925">
        <v>45625</v>
      </c>
      <c r="K14" s="925">
        <v>45625</v>
      </c>
      <c r="L14" s="925">
        <v>46354</v>
      </c>
      <c r="M14" s="925" t="s">
        <v>448</v>
      </c>
      <c r="N14" s="924" t="s">
        <v>454</v>
      </c>
    </row>
    <row r="15" spans="1:14">
      <c r="A15" s="180" t="s">
        <v>443</v>
      </c>
      <c r="B15" s="180" t="s">
        <v>451</v>
      </c>
      <c r="C15" s="180" t="s">
        <v>445</v>
      </c>
      <c r="D15" s="180" t="s">
        <v>452</v>
      </c>
      <c r="E15" s="180" t="s">
        <v>268</v>
      </c>
      <c r="F15" s="180" t="s">
        <v>463</v>
      </c>
      <c r="G15" s="187">
        <v>0</v>
      </c>
      <c r="H15" s="182"/>
      <c r="I15" s="181">
        <v>45516</v>
      </c>
      <c r="J15" s="181">
        <v>45625</v>
      </c>
      <c r="K15" s="181">
        <v>45625</v>
      </c>
      <c r="L15" s="181">
        <v>46354</v>
      </c>
      <c r="M15" s="181" t="s">
        <v>448</v>
      </c>
      <c r="N15" s="180" t="s">
        <v>454</v>
      </c>
    </row>
    <row r="16" spans="1:14">
      <c r="A16" s="924" t="s">
        <v>443</v>
      </c>
      <c r="B16" s="924" t="s">
        <v>464</v>
      </c>
      <c r="C16" s="924" t="s">
        <v>465</v>
      </c>
      <c r="D16" s="924" t="s">
        <v>466</v>
      </c>
      <c r="E16" s="924" t="s">
        <v>262</v>
      </c>
      <c r="F16" s="924"/>
      <c r="G16" s="928"/>
      <c r="H16" s="926"/>
      <c r="I16" s="925">
        <v>43928</v>
      </c>
      <c r="J16" s="925"/>
      <c r="K16" s="925">
        <v>44006</v>
      </c>
      <c r="L16" s="925">
        <v>45100</v>
      </c>
      <c r="M16" s="925" t="s">
        <v>448</v>
      </c>
      <c r="N16" s="924" t="s">
        <v>467</v>
      </c>
    </row>
    <row r="17" spans="1:14">
      <c r="A17" s="180" t="s">
        <v>443</v>
      </c>
      <c r="B17" s="180" t="s">
        <v>444</v>
      </c>
      <c r="C17" s="180" t="s">
        <v>445</v>
      </c>
      <c r="D17" s="180" t="s">
        <v>446</v>
      </c>
      <c r="E17" s="180" t="s">
        <v>262</v>
      </c>
      <c r="F17" s="180" t="s">
        <v>468</v>
      </c>
      <c r="G17" s="187">
        <v>25489</v>
      </c>
      <c r="H17" s="182"/>
      <c r="I17" s="181">
        <v>44802</v>
      </c>
      <c r="J17" s="181"/>
      <c r="K17" s="181">
        <v>45107</v>
      </c>
      <c r="L17" s="181">
        <v>45472</v>
      </c>
      <c r="M17" s="181" t="s">
        <v>448</v>
      </c>
      <c r="N17" s="180" t="s">
        <v>449</v>
      </c>
    </row>
    <row r="18" spans="1:14">
      <c r="A18" s="924" t="s">
        <v>443</v>
      </c>
      <c r="B18" s="924" t="s">
        <v>451</v>
      </c>
      <c r="C18" s="924" t="s">
        <v>445</v>
      </c>
      <c r="D18" s="924" t="s">
        <v>452</v>
      </c>
      <c r="E18" s="924" t="s">
        <v>268</v>
      </c>
      <c r="F18" s="924" t="s">
        <v>469</v>
      </c>
      <c r="G18" s="928">
        <v>0</v>
      </c>
      <c r="H18" s="926"/>
      <c r="I18" s="925">
        <v>45516</v>
      </c>
      <c r="J18" s="925">
        <v>45625</v>
      </c>
      <c r="K18" s="925">
        <v>45625</v>
      </c>
      <c r="L18" s="925">
        <v>46354</v>
      </c>
      <c r="M18" s="925" t="s">
        <v>448</v>
      </c>
      <c r="N18" s="924" t="s">
        <v>454</v>
      </c>
    </row>
    <row r="19" spans="1:14">
      <c r="A19" s="180" t="s">
        <v>443</v>
      </c>
      <c r="B19" s="180" t="s">
        <v>451</v>
      </c>
      <c r="C19" s="180" t="s">
        <v>445</v>
      </c>
      <c r="D19" s="180" t="s">
        <v>452</v>
      </c>
      <c r="E19" s="180" t="s">
        <v>268</v>
      </c>
      <c r="F19" s="180" t="s">
        <v>470</v>
      </c>
      <c r="G19" s="187">
        <v>0</v>
      </c>
      <c r="H19" s="182"/>
      <c r="I19" s="181">
        <v>45516</v>
      </c>
      <c r="J19" s="181">
        <v>45625</v>
      </c>
      <c r="K19" s="181">
        <v>45625</v>
      </c>
      <c r="L19" s="181">
        <v>46354</v>
      </c>
      <c r="M19" s="181" t="s">
        <v>448</v>
      </c>
      <c r="N19" s="180" t="s">
        <v>454</v>
      </c>
    </row>
    <row r="20" spans="1:14">
      <c r="A20" s="924" t="s">
        <v>443</v>
      </c>
      <c r="B20" s="924" t="s">
        <v>444</v>
      </c>
      <c r="C20" s="924" t="s">
        <v>445</v>
      </c>
      <c r="D20" s="924" t="s">
        <v>446</v>
      </c>
      <c r="E20" s="924" t="s">
        <v>262</v>
      </c>
      <c r="F20" s="924" t="s">
        <v>471</v>
      </c>
      <c r="G20" s="928">
        <v>850</v>
      </c>
      <c r="H20" s="926"/>
      <c r="I20" s="925">
        <v>44802</v>
      </c>
      <c r="J20" s="925"/>
      <c r="K20" s="925">
        <v>45107</v>
      </c>
      <c r="L20" s="925">
        <v>45472</v>
      </c>
      <c r="M20" s="925" t="s">
        <v>448</v>
      </c>
      <c r="N20" s="924" t="s">
        <v>449</v>
      </c>
    </row>
    <row r="21" spans="1:14">
      <c r="A21" s="180" t="s">
        <v>443</v>
      </c>
      <c r="B21" s="180" t="s">
        <v>451</v>
      </c>
      <c r="C21" s="180" t="s">
        <v>445</v>
      </c>
      <c r="D21" s="180" t="s">
        <v>452</v>
      </c>
      <c r="E21" s="180" t="s">
        <v>268</v>
      </c>
      <c r="F21" s="180" t="s">
        <v>472</v>
      </c>
      <c r="G21" s="187">
        <v>0</v>
      </c>
      <c r="H21" s="182"/>
      <c r="I21" s="181">
        <v>45516</v>
      </c>
      <c r="J21" s="181">
        <v>45625</v>
      </c>
      <c r="K21" s="181">
        <v>45625</v>
      </c>
      <c r="L21" s="181">
        <v>46354</v>
      </c>
      <c r="M21" s="181" t="s">
        <v>448</v>
      </c>
      <c r="N21" s="180" t="s">
        <v>454</v>
      </c>
    </row>
    <row r="22" spans="1:14">
      <c r="A22" s="924" t="s">
        <v>473</v>
      </c>
      <c r="B22" s="924" t="s">
        <v>474</v>
      </c>
      <c r="C22" s="924" t="s">
        <v>475</v>
      </c>
      <c r="D22" s="924" t="s">
        <v>466</v>
      </c>
      <c r="E22" s="924" t="s">
        <v>262</v>
      </c>
      <c r="F22" s="924"/>
      <c r="G22" s="928"/>
      <c r="H22" s="926"/>
      <c r="I22" s="925">
        <v>40591</v>
      </c>
      <c r="J22" s="925"/>
      <c r="K22" s="925">
        <v>40688</v>
      </c>
      <c r="L22" s="925">
        <v>41783</v>
      </c>
      <c r="M22" s="925" t="s">
        <v>448</v>
      </c>
      <c r="N22" s="924" t="s">
        <v>476</v>
      </c>
    </row>
    <row r="23" spans="1:14">
      <c r="A23" s="180" t="s">
        <v>473</v>
      </c>
      <c r="B23" s="180" t="s">
        <v>477</v>
      </c>
      <c r="C23" s="180" t="s">
        <v>475</v>
      </c>
      <c r="D23" s="180" t="s">
        <v>478</v>
      </c>
      <c r="E23" s="180" t="s">
        <v>262</v>
      </c>
      <c r="F23" s="180" t="s">
        <v>479</v>
      </c>
      <c r="G23" s="187">
        <v>2.5099999999999998</v>
      </c>
      <c r="H23" s="182"/>
      <c r="I23" s="181">
        <v>41673</v>
      </c>
      <c r="J23" s="181"/>
      <c r="K23" s="181">
        <v>41784</v>
      </c>
      <c r="L23" s="181">
        <v>42879</v>
      </c>
      <c r="M23" s="181" t="s">
        <v>448</v>
      </c>
      <c r="N23" s="180" t="s">
        <v>480</v>
      </c>
    </row>
    <row r="24" spans="1:14">
      <c r="A24" s="924" t="s">
        <v>473</v>
      </c>
      <c r="B24" s="924" t="s">
        <v>481</v>
      </c>
      <c r="C24" s="924" t="s">
        <v>475</v>
      </c>
      <c r="D24" s="924" t="s">
        <v>482</v>
      </c>
      <c r="E24" s="924" t="s">
        <v>262</v>
      </c>
      <c r="F24" s="924"/>
      <c r="G24" s="928"/>
      <c r="H24" s="926"/>
      <c r="I24" s="925">
        <v>38388</v>
      </c>
      <c r="J24" s="925"/>
      <c r="K24" s="925">
        <v>38740</v>
      </c>
      <c r="L24" s="925">
        <v>40565</v>
      </c>
      <c r="M24" s="925" t="s">
        <v>448</v>
      </c>
      <c r="N24" s="924" t="s">
        <v>483</v>
      </c>
    </row>
    <row r="25" spans="1:14">
      <c r="A25" s="180" t="s">
        <v>473</v>
      </c>
      <c r="B25" s="180" t="s">
        <v>477</v>
      </c>
      <c r="C25" s="180" t="s">
        <v>475</v>
      </c>
      <c r="D25" s="180" t="s">
        <v>478</v>
      </c>
      <c r="E25" s="180" t="s">
        <v>262</v>
      </c>
      <c r="F25" s="180" t="s">
        <v>484</v>
      </c>
      <c r="G25" s="187">
        <v>3930</v>
      </c>
      <c r="H25" s="182"/>
      <c r="I25" s="181">
        <v>41673</v>
      </c>
      <c r="J25" s="181"/>
      <c r="K25" s="181">
        <v>41784</v>
      </c>
      <c r="L25" s="181">
        <v>42879</v>
      </c>
      <c r="M25" s="181" t="s">
        <v>448</v>
      </c>
      <c r="N25" s="180" t="s">
        <v>480</v>
      </c>
    </row>
    <row r="26" spans="1:14">
      <c r="A26" s="924" t="s">
        <v>473</v>
      </c>
      <c r="B26" s="924" t="s">
        <v>477</v>
      </c>
      <c r="C26" s="924" t="s">
        <v>475</v>
      </c>
      <c r="D26" s="924" t="s">
        <v>478</v>
      </c>
      <c r="E26" s="924" t="s">
        <v>262</v>
      </c>
      <c r="F26" s="924" t="s">
        <v>485</v>
      </c>
      <c r="G26" s="928">
        <v>1.661</v>
      </c>
      <c r="H26" s="926"/>
      <c r="I26" s="925">
        <v>41673</v>
      </c>
      <c r="J26" s="925"/>
      <c r="K26" s="925">
        <v>41784</v>
      </c>
      <c r="L26" s="925">
        <v>42879</v>
      </c>
      <c r="M26" s="925" t="s">
        <v>448</v>
      </c>
      <c r="N26" s="924" t="s">
        <v>480</v>
      </c>
    </row>
    <row r="27" spans="1:14">
      <c r="A27" s="180" t="s">
        <v>486</v>
      </c>
      <c r="B27" s="180" t="s">
        <v>487</v>
      </c>
      <c r="C27" s="180" t="s">
        <v>475</v>
      </c>
      <c r="D27" s="180" t="s">
        <v>488</v>
      </c>
      <c r="E27" s="180" t="s">
        <v>489</v>
      </c>
      <c r="F27" s="180" t="s">
        <v>490</v>
      </c>
      <c r="G27" s="187">
        <v>10860</v>
      </c>
      <c r="H27" s="182"/>
      <c r="I27" s="181">
        <v>42793</v>
      </c>
      <c r="J27" s="181"/>
      <c r="K27" s="181">
        <v>42893</v>
      </c>
      <c r="L27" s="181">
        <v>42892</v>
      </c>
      <c r="M27" s="181" t="s">
        <v>448</v>
      </c>
      <c r="N27" s="180" t="s">
        <v>491</v>
      </c>
    </row>
    <row r="28" spans="1:14">
      <c r="A28" s="924" t="s">
        <v>486</v>
      </c>
      <c r="B28" s="924" t="s">
        <v>492</v>
      </c>
      <c r="C28" s="924" t="s">
        <v>475</v>
      </c>
      <c r="D28" s="924" t="s">
        <v>456</v>
      </c>
      <c r="E28" s="924" t="s">
        <v>262</v>
      </c>
      <c r="F28" s="924" t="s">
        <v>490</v>
      </c>
      <c r="G28" s="928">
        <v>10860</v>
      </c>
      <c r="H28" s="926"/>
      <c r="I28" s="925"/>
      <c r="J28" s="925"/>
      <c r="K28" s="925">
        <v>41068</v>
      </c>
      <c r="L28" s="925">
        <v>42893</v>
      </c>
      <c r="M28" s="925" t="s">
        <v>448</v>
      </c>
      <c r="N28" s="924" t="s">
        <v>493</v>
      </c>
    </row>
    <row r="29" spans="1:14">
      <c r="A29" s="180" t="s">
        <v>486</v>
      </c>
      <c r="B29" s="180" t="s">
        <v>487</v>
      </c>
      <c r="C29" s="180" t="s">
        <v>475</v>
      </c>
      <c r="D29" s="180" t="s">
        <v>488</v>
      </c>
      <c r="E29" s="180" t="s">
        <v>489</v>
      </c>
      <c r="F29" s="180" t="s">
        <v>494</v>
      </c>
      <c r="G29" s="187">
        <v>1769</v>
      </c>
      <c r="H29" s="182"/>
      <c r="I29" s="181">
        <v>42793</v>
      </c>
      <c r="J29" s="181"/>
      <c r="K29" s="181">
        <v>42893</v>
      </c>
      <c r="L29" s="181">
        <v>42892</v>
      </c>
      <c r="M29" s="181" t="s">
        <v>448</v>
      </c>
      <c r="N29" s="180" t="s">
        <v>491</v>
      </c>
    </row>
    <row r="30" spans="1:14">
      <c r="A30" s="924" t="s">
        <v>486</v>
      </c>
      <c r="B30" s="924" t="s">
        <v>495</v>
      </c>
      <c r="C30" s="924" t="s">
        <v>475</v>
      </c>
      <c r="D30" s="924" t="s">
        <v>496</v>
      </c>
      <c r="E30" s="924" t="s">
        <v>262</v>
      </c>
      <c r="F30" s="924"/>
      <c r="G30" s="928"/>
      <c r="H30" s="926"/>
      <c r="I30" s="925"/>
      <c r="J30" s="925"/>
      <c r="K30" s="925">
        <v>42105</v>
      </c>
      <c r="L30" s="925"/>
      <c r="M30" s="925" t="s">
        <v>448</v>
      </c>
      <c r="N30" s="924" t="s">
        <v>497</v>
      </c>
    </row>
    <row r="31" spans="1:14">
      <c r="A31" s="180" t="s">
        <v>486</v>
      </c>
      <c r="B31" s="180" t="s">
        <v>487</v>
      </c>
      <c r="C31" s="180" t="s">
        <v>475</v>
      </c>
      <c r="D31" s="180" t="s">
        <v>488</v>
      </c>
      <c r="E31" s="180" t="s">
        <v>489</v>
      </c>
      <c r="F31" s="180" t="s">
        <v>498</v>
      </c>
      <c r="G31" s="187">
        <v>11840</v>
      </c>
      <c r="H31" s="182"/>
      <c r="I31" s="181">
        <v>42793</v>
      </c>
      <c r="J31" s="181"/>
      <c r="K31" s="181">
        <v>42893</v>
      </c>
      <c r="L31" s="181">
        <v>42892</v>
      </c>
      <c r="M31" s="181" t="s">
        <v>448</v>
      </c>
      <c r="N31" s="180" t="s">
        <v>491</v>
      </c>
    </row>
    <row r="32" spans="1:14">
      <c r="A32" s="924" t="s">
        <v>499</v>
      </c>
      <c r="B32" s="924" t="s">
        <v>500</v>
      </c>
      <c r="C32" s="924" t="s">
        <v>475</v>
      </c>
      <c r="D32" s="924" t="s">
        <v>446</v>
      </c>
      <c r="E32" s="924" t="s">
        <v>489</v>
      </c>
      <c r="F32" s="924" t="s">
        <v>501</v>
      </c>
      <c r="G32" s="928">
        <v>15570</v>
      </c>
      <c r="H32" s="926"/>
      <c r="I32" s="925"/>
      <c r="J32" s="925"/>
      <c r="K32" s="925">
        <v>43837</v>
      </c>
      <c r="L32" s="925">
        <v>45663</v>
      </c>
      <c r="M32" s="925" t="s">
        <v>448</v>
      </c>
      <c r="N32" s="924" t="s">
        <v>502</v>
      </c>
    </row>
    <row r="33" spans="1:14">
      <c r="A33" s="180" t="s">
        <v>499</v>
      </c>
      <c r="B33" s="180" t="s">
        <v>500</v>
      </c>
      <c r="C33" s="180" t="s">
        <v>475</v>
      </c>
      <c r="D33" s="180" t="s">
        <v>446</v>
      </c>
      <c r="E33" s="180" t="s">
        <v>489</v>
      </c>
      <c r="F33" s="180" t="s">
        <v>503</v>
      </c>
      <c r="G33" s="187">
        <v>21909</v>
      </c>
      <c r="H33" s="182"/>
      <c r="I33" s="181"/>
      <c r="J33" s="181"/>
      <c r="K33" s="181">
        <v>43837</v>
      </c>
      <c r="L33" s="181">
        <v>45663</v>
      </c>
      <c r="M33" s="181" t="s">
        <v>448</v>
      </c>
      <c r="N33" s="180" t="s">
        <v>502</v>
      </c>
    </row>
    <row r="34" spans="1:14">
      <c r="A34" s="924" t="s">
        <v>499</v>
      </c>
      <c r="B34" s="924" t="s">
        <v>500</v>
      </c>
      <c r="C34" s="924" t="s">
        <v>475</v>
      </c>
      <c r="D34" s="924" t="s">
        <v>446</v>
      </c>
      <c r="E34" s="924" t="s">
        <v>489</v>
      </c>
      <c r="F34" s="924" t="s">
        <v>504</v>
      </c>
      <c r="G34" s="928">
        <v>27931</v>
      </c>
      <c r="H34" s="926"/>
      <c r="I34" s="925"/>
      <c r="J34" s="925"/>
      <c r="K34" s="925">
        <v>43837</v>
      </c>
      <c r="L34" s="925">
        <v>45663</v>
      </c>
      <c r="M34" s="925" t="s">
        <v>448</v>
      </c>
      <c r="N34" s="924" t="s">
        <v>502</v>
      </c>
    </row>
    <row r="35" spans="1:14">
      <c r="A35" s="180" t="s">
        <v>499</v>
      </c>
      <c r="B35" s="180" t="s">
        <v>500</v>
      </c>
      <c r="C35" s="180" t="s">
        <v>475</v>
      </c>
      <c r="D35" s="180" t="s">
        <v>446</v>
      </c>
      <c r="E35" s="180" t="s">
        <v>489</v>
      </c>
      <c r="F35" s="180" t="s">
        <v>505</v>
      </c>
      <c r="G35" s="187">
        <v>21989</v>
      </c>
      <c r="H35" s="182"/>
      <c r="I35" s="181"/>
      <c r="J35" s="181"/>
      <c r="K35" s="181">
        <v>43837</v>
      </c>
      <c r="L35" s="181">
        <v>45663</v>
      </c>
      <c r="M35" s="181" t="s">
        <v>448</v>
      </c>
      <c r="N35" s="180" t="s">
        <v>502</v>
      </c>
    </row>
    <row r="36" spans="1:14">
      <c r="A36" s="924" t="s">
        <v>499</v>
      </c>
      <c r="B36" s="924" t="s">
        <v>500</v>
      </c>
      <c r="C36" s="924" t="s">
        <v>475</v>
      </c>
      <c r="D36" s="924" t="s">
        <v>446</v>
      </c>
      <c r="E36" s="924" t="s">
        <v>489</v>
      </c>
      <c r="F36" s="924" t="s">
        <v>506</v>
      </c>
      <c r="G36" s="928">
        <v>20239.2</v>
      </c>
      <c r="H36" s="926"/>
      <c r="I36" s="925"/>
      <c r="J36" s="925"/>
      <c r="K36" s="925">
        <v>43837</v>
      </c>
      <c r="L36" s="925">
        <v>45663</v>
      </c>
      <c r="M36" s="925" t="s">
        <v>448</v>
      </c>
      <c r="N36" s="924" t="s">
        <v>502</v>
      </c>
    </row>
    <row r="37" spans="1:14">
      <c r="A37" s="180" t="s">
        <v>499</v>
      </c>
      <c r="B37" s="180" t="s">
        <v>500</v>
      </c>
      <c r="C37" s="180" t="s">
        <v>475</v>
      </c>
      <c r="D37" s="180" t="s">
        <v>446</v>
      </c>
      <c r="E37" s="180" t="s">
        <v>489</v>
      </c>
      <c r="F37" s="180" t="s">
        <v>507</v>
      </c>
      <c r="G37" s="187">
        <v>26112</v>
      </c>
      <c r="H37" s="182"/>
      <c r="I37" s="181"/>
      <c r="J37" s="181"/>
      <c r="K37" s="181">
        <v>43837</v>
      </c>
      <c r="L37" s="181">
        <v>45663</v>
      </c>
      <c r="M37" s="181" t="s">
        <v>448</v>
      </c>
      <c r="N37" s="180" t="s">
        <v>502</v>
      </c>
    </row>
    <row r="38" spans="1:14">
      <c r="A38" s="924" t="s">
        <v>499</v>
      </c>
      <c r="B38" s="924" t="s">
        <v>500</v>
      </c>
      <c r="C38" s="924" t="s">
        <v>475</v>
      </c>
      <c r="D38" s="924" t="s">
        <v>446</v>
      </c>
      <c r="E38" s="924" t="s">
        <v>489</v>
      </c>
      <c r="F38" s="924" t="s">
        <v>508</v>
      </c>
      <c r="G38" s="928">
        <v>33411</v>
      </c>
      <c r="H38" s="926"/>
      <c r="I38" s="925"/>
      <c r="J38" s="925"/>
      <c r="K38" s="925">
        <v>43837</v>
      </c>
      <c r="L38" s="925">
        <v>45663</v>
      </c>
      <c r="M38" s="925" t="s">
        <v>448</v>
      </c>
      <c r="N38" s="924" t="s">
        <v>502</v>
      </c>
    </row>
    <row r="39" spans="1:14">
      <c r="A39" s="180" t="s">
        <v>509</v>
      </c>
      <c r="B39" s="180" t="s">
        <v>510</v>
      </c>
      <c r="C39" s="180" t="s">
        <v>475</v>
      </c>
      <c r="D39" s="180" t="s">
        <v>488</v>
      </c>
      <c r="E39" s="180" t="s">
        <v>262</v>
      </c>
      <c r="F39" s="180" t="s">
        <v>511</v>
      </c>
      <c r="G39" s="187">
        <v>876</v>
      </c>
      <c r="H39" s="182"/>
      <c r="I39" s="181">
        <v>43195</v>
      </c>
      <c r="J39" s="181"/>
      <c r="K39" s="181">
        <v>43196</v>
      </c>
      <c r="L39" s="181">
        <v>44291</v>
      </c>
      <c r="M39" s="181" t="s">
        <v>448</v>
      </c>
      <c r="N39" s="180" t="s">
        <v>512</v>
      </c>
    </row>
    <row r="40" spans="1:14">
      <c r="A40" s="924" t="s">
        <v>509</v>
      </c>
      <c r="B40" s="924" t="s">
        <v>510</v>
      </c>
      <c r="C40" s="924" t="s">
        <v>475</v>
      </c>
      <c r="D40" s="924" t="s">
        <v>488</v>
      </c>
      <c r="E40" s="924" t="s">
        <v>262</v>
      </c>
      <c r="F40" s="924" t="s">
        <v>513</v>
      </c>
      <c r="G40" s="928">
        <v>1444</v>
      </c>
      <c r="H40" s="926"/>
      <c r="I40" s="925">
        <v>43195</v>
      </c>
      <c r="J40" s="925"/>
      <c r="K40" s="925">
        <v>43196</v>
      </c>
      <c r="L40" s="925">
        <v>44291</v>
      </c>
      <c r="M40" s="925" t="s">
        <v>448</v>
      </c>
      <c r="N40" s="924" t="s">
        <v>512</v>
      </c>
    </row>
    <row r="41" spans="1:14">
      <c r="A41" s="180" t="s">
        <v>509</v>
      </c>
      <c r="B41" s="180" t="s">
        <v>514</v>
      </c>
      <c r="C41" s="180" t="s">
        <v>475</v>
      </c>
      <c r="D41" s="180" t="s">
        <v>456</v>
      </c>
      <c r="E41" s="180" t="s">
        <v>262</v>
      </c>
      <c r="F41" s="180" t="s">
        <v>515</v>
      </c>
      <c r="G41" s="187">
        <v>1010</v>
      </c>
      <c r="H41" s="182"/>
      <c r="I41" s="181"/>
      <c r="J41" s="181"/>
      <c r="K41" s="181">
        <v>42847</v>
      </c>
      <c r="L41" s="181">
        <v>41022</v>
      </c>
      <c r="M41" s="181" t="s">
        <v>448</v>
      </c>
      <c r="N41" s="180" t="s">
        <v>516</v>
      </c>
    </row>
    <row r="42" spans="1:14">
      <c r="A42" s="924" t="s">
        <v>509</v>
      </c>
      <c r="B42" s="924" t="s">
        <v>514</v>
      </c>
      <c r="C42" s="924" t="s">
        <v>475</v>
      </c>
      <c r="D42" s="924" t="s">
        <v>456</v>
      </c>
      <c r="E42" s="924" t="s">
        <v>262</v>
      </c>
      <c r="F42" s="924" t="s">
        <v>511</v>
      </c>
      <c r="G42" s="928">
        <v>876</v>
      </c>
      <c r="H42" s="926"/>
      <c r="I42" s="925"/>
      <c r="J42" s="925"/>
      <c r="K42" s="925">
        <v>42847</v>
      </c>
      <c r="L42" s="925">
        <v>41022</v>
      </c>
      <c r="M42" s="925" t="s">
        <v>448</v>
      </c>
      <c r="N42" s="924" t="s">
        <v>516</v>
      </c>
    </row>
    <row r="43" spans="1:14">
      <c r="A43" s="180" t="s">
        <v>509</v>
      </c>
      <c r="B43" s="180" t="s">
        <v>514</v>
      </c>
      <c r="C43" s="180" t="s">
        <v>475</v>
      </c>
      <c r="D43" s="180" t="s">
        <v>456</v>
      </c>
      <c r="E43" s="180" t="s">
        <v>262</v>
      </c>
      <c r="F43" s="180" t="s">
        <v>513</v>
      </c>
      <c r="G43" s="187">
        <v>1444</v>
      </c>
      <c r="H43" s="182"/>
      <c r="I43" s="181"/>
      <c r="J43" s="181"/>
      <c r="K43" s="181">
        <v>42847</v>
      </c>
      <c r="L43" s="181">
        <v>41022</v>
      </c>
      <c r="M43" s="181" t="s">
        <v>448</v>
      </c>
      <c r="N43" s="180" t="s">
        <v>516</v>
      </c>
    </row>
    <row r="44" spans="1:14">
      <c r="A44" s="924" t="s">
        <v>509</v>
      </c>
      <c r="B44" s="924" t="s">
        <v>510</v>
      </c>
      <c r="C44" s="924" t="s">
        <v>475</v>
      </c>
      <c r="D44" s="924" t="s">
        <v>488</v>
      </c>
      <c r="E44" s="924" t="s">
        <v>262</v>
      </c>
      <c r="F44" s="924" t="s">
        <v>517</v>
      </c>
      <c r="G44" s="928">
        <v>15890</v>
      </c>
      <c r="H44" s="926"/>
      <c r="I44" s="925">
        <v>43195</v>
      </c>
      <c r="J44" s="925"/>
      <c r="K44" s="925">
        <v>43196</v>
      </c>
      <c r="L44" s="925">
        <v>44291</v>
      </c>
      <c r="M44" s="925" t="s">
        <v>448</v>
      </c>
      <c r="N44" s="924" t="s">
        <v>512</v>
      </c>
    </row>
    <row r="45" spans="1:14">
      <c r="A45" s="180" t="s">
        <v>509</v>
      </c>
      <c r="B45" s="180" t="s">
        <v>510</v>
      </c>
      <c r="C45" s="180" t="s">
        <v>475</v>
      </c>
      <c r="D45" s="180" t="s">
        <v>488</v>
      </c>
      <c r="E45" s="180" t="s">
        <v>262</v>
      </c>
      <c r="F45" s="180" t="s">
        <v>518</v>
      </c>
      <c r="G45" s="187">
        <v>1010</v>
      </c>
      <c r="H45" s="182"/>
      <c r="I45" s="181">
        <v>43195</v>
      </c>
      <c r="J45" s="181"/>
      <c r="K45" s="181">
        <v>43196</v>
      </c>
      <c r="L45" s="181">
        <v>44291</v>
      </c>
      <c r="M45" s="181" t="s">
        <v>448</v>
      </c>
      <c r="N45" s="180" t="s">
        <v>512</v>
      </c>
    </row>
    <row r="46" spans="1:14">
      <c r="A46" s="924" t="s">
        <v>519</v>
      </c>
      <c r="B46" s="924" t="s">
        <v>520</v>
      </c>
      <c r="C46" s="924" t="s">
        <v>475</v>
      </c>
      <c r="D46" s="924" t="s">
        <v>456</v>
      </c>
      <c r="E46" s="924" t="s">
        <v>262</v>
      </c>
      <c r="F46" s="924" t="s">
        <v>521</v>
      </c>
      <c r="G46" s="928">
        <v>8220</v>
      </c>
      <c r="H46" s="926"/>
      <c r="I46" s="925"/>
      <c r="J46" s="925"/>
      <c r="K46" s="925">
        <v>40569</v>
      </c>
      <c r="L46" s="925">
        <v>42394</v>
      </c>
      <c r="M46" s="925" t="s">
        <v>448</v>
      </c>
      <c r="N46" s="924" t="s">
        <v>522</v>
      </c>
    </row>
    <row r="47" spans="1:14">
      <c r="A47" s="180" t="s">
        <v>519</v>
      </c>
      <c r="B47" s="180" t="s">
        <v>520</v>
      </c>
      <c r="C47" s="180" t="s">
        <v>475</v>
      </c>
      <c r="D47" s="180" t="s">
        <v>456</v>
      </c>
      <c r="E47" s="180" t="s">
        <v>262</v>
      </c>
      <c r="F47" s="180" t="s">
        <v>523</v>
      </c>
      <c r="G47" s="187">
        <v>14086</v>
      </c>
      <c r="H47" s="182"/>
      <c r="I47" s="181"/>
      <c r="J47" s="181"/>
      <c r="K47" s="181">
        <v>40569</v>
      </c>
      <c r="L47" s="181">
        <v>42394</v>
      </c>
      <c r="M47" s="181" t="s">
        <v>448</v>
      </c>
      <c r="N47" s="180" t="s">
        <v>522</v>
      </c>
    </row>
    <row r="48" spans="1:14">
      <c r="A48" s="924" t="s">
        <v>519</v>
      </c>
      <c r="B48" s="924" t="s">
        <v>524</v>
      </c>
      <c r="C48" s="924" t="s">
        <v>475</v>
      </c>
      <c r="D48" s="924" t="s">
        <v>488</v>
      </c>
      <c r="E48" s="924" t="s">
        <v>262</v>
      </c>
      <c r="F48" s="924"/>
      <c r="G48" s="928"/>
      <c r="H48" s="926"/>
      <c r="I48" s="925"/>
      <c r="J48" s="925"/>
      <c r="K48" s="925">
        <v>42396</v>
      </c>
      <c r="L48" s="925"/>
      <c r="M48" s="925">
        <v>43491</v>
      </c>
      <c r="N48" s="924" t="s">
        <v>525</v>
      </c>
    </row>
    <row r="49" spans="1:14">
      <c r="A49" s="180" t="s">
        <v>526</v>
      </c>
      <c r="B49" s="180" t="s">
        <v>527</v>
      </c>
      <c r="C49" s="180" t="s">
        <v>475</v>
      </c>
      <c r="D49" s="180" t="s">
        <v>456</v>
      </c>
      <c r="E49" s="180" t="s">
        <v>489</v>
      </c>
      <c r="F49" s="180" t="s">
        <v>528</v>
      </c>
      <c r="G49" s="187">
        <v>872</v>
      </c>
      <c r="H49" s="182"/>
      <c r="I49" s="181"/>
      <c r="J49" s="181"/>
      <c r="K49" s="181">
        <v>40772</v>
      </c>
      <c r="L49" s="181">
        <v>42598</v>
      </c>
      <c r="M49" s="181" t="s">
        <v>448</v>
      </c>
      <c r="N49" s="180" t="s">
        <v>529</v>
      </c>
    </row>
    <row r="50" spans="1:14">
      <c r="A50" s="924" t="s">
        <v>530</v>
      </c>
      <c r="B50" s="924" t="s">
        <v>531</v>
      </c>
      <c r="C50" s="924" t="s">
        <v>475</v>
      </c>
      <c r="D50" s="924" t="s">
        <v>456</v>
      </c>
      <c r="E50" s="924" t="s">
        <v>262</v>
      </c>
      <c r="F50" s="924" t="s">
        <v>494</v>
      </c>
      <c r="G50" s="928">
        <v>1769</v>
      </c>
      <c r="H50" s="926"/>
      <c r="I50" s="925">
        <v>43507</v>
      </c>
      <c r="J50" s="925"/>
      <c r="K50" s="925">
        <v>43522</v>
      </c>
      <c r="L50" s="925">
        <v>45347</v>
      </c>
      <c r="M50" s="925" t="s">
        <v>448</v>
      </c>
      <c r="N50" s="924" t="s">
        <v>532</v>
      </c>
    </row>
    <row r="51" spans="1:14">
      <c r="A51" s="180" t="s">
        <v>533</v>
      </c>
      <c r="B51" s="180" t="s">
        <v>534</v>
      </c>
      <c r="C51" s="180" t="s">
        <v>475</v>
      </c>
      <c r="D51" s="180" t="s">
        <v>456</v>
      </c>
      <c r="E51" s="180" t="s">
        <v>262</v>
      </c>
      <c r="F51" s="180" t="s">
        <v>535</v>
      </c>
      <c r="G51" s="187">
        <v>141859.84</v>
      </c>
      <c r="H51" s="182"/>
      <c r="I51" s="181"/>
      <c r="J51" s="181"/>
      <c r="K51" s="181">
        <v>42275</v>
      </c>
      <c r="L51" s="181">
        <v>44101</v>
      </c>
      <c r="M51" s="181" t="s">
        <v>448</v>
      </c>
      <c r="N51" s="180" t="s">
        <v>536</v>
      </c>
    </row>
    <row r="52" spans="1:14">
      <c r="A52" s="924" t="s">
        <v>537</v>
      </c>
      <c r="B52" s="924" t="s">
        <v>538</v>
      </c>
      <c r="C52" s="924" t="s">
        <v>475</v>
      </c>
      <c r="D52" s="924" t="s">
        <v>456</v>
      </c>
      <c r="E52" s="924" t="s">
        <v>489</v>
      </c>
      <c r="F52" s="924"/>
      <c r="G52" s="928"/>
      <c r="H52" s="926"/>
      <c r="I52" s="925"/>
      <c r="J52" s="925"/>
      <c r="K52" s="925">
        <v>42276</v>
      </c>
      <c r="L52" s="925">
        <v>44102</v>
      </c>
      <c r="M52" s="925" t="s">
        <v>448</v>
      </c>
      <c r="N52" s="924" t="s">
        <v>539</v>
      </c>
    </row>
    <row r="53" spans="1:14">
      <c r="A53" s="180" t="s">
        <v>540</v>
      </c>
      <c r="B53" s="180" t="s">
        <v>541</v>
      </c>
      <c r="C53" s="180" t="s">
        <v>475</v>
      </c>
      <c r="D53" s="180" t="s">
        <v>456</v>
      </c>
      <c r="E53" s="180" t="s">
        <v>262</v>
      </c>
      <c r="F53" s="180" t="s">
        <v>542</v>
      </c>
      <c r="G53" s="187">
        <v>1281</v>
      </c>
      <c r="H53" s="182"/>
      <c r="I53" s="181"/>
      <c r="J53" s="181"/>
      <c r="K53" s="181">
        <v>40637</v>
      </c>
      <c r="L53" s="181">
        <v>42463</v>
      </c>
      <c r="M53" s="181" t="s">
        <v>448</v>
      </c>
      <c r="N53" s="180" t="s">
        <v>543</v>
      </c>
    </row>
    <row r="54" spans="1:14">
      <c r="A54" s="924" t="s">
        <v>540</v>
      </c>
      <c r="B54" s="924" t="s">
        <v>541</v>
      </c>
      <c r="C54" s="924" t="s">
        <v>475</v>
      </c>
      <c r="D54" s="924" t="s">
        <v>456</v>
      </c>
      <c r="E54" s="924" t="s">
        <v>262</v>
      </c>
      <c r="F54" s="924" t="s">
        <v>544</v>
      </c>
      <c r="G54" s="928">
        <v>1627</v>
      </c>
      <c r="H54" s="926"/>
      <c r="I54" s="925"/>
      <c r="J54" s="925"/>
      <c r="K54" s="925">
        <v>40637</v>
      </c>
      <c r="L54" s="925">
        <v>42463</v>
      </c>
      <c r="M54" s="925" t="s">
        <v>448</v>
      </c>
      <c r="N54" s="924" t="s">
        <v>543</v>
      </c>
    </row>
    <row r="55" spans="1:14">
      <c r="A55" s="180" t="s">
        <v>545</v>
      </c>
      <c r="B55" s="180" t="s">
        <v>546</v>
      </c>
      <c r="C55" s="180" t="s">
        <v>475</v>
      </c>
      <c r="D55" s="180" t="s">
        <v>446</v>
      </c>
      <c r="E55" s="180" t="s">
        <v>262</v>
      </c>
      <c r="F55" s="180" t="s">
        <v>547</v>
      </c>
      <c r="G55" s="187">
        <v>832</v>
      </c>
      <c r="H55" s="182"/>
      <c r="I55" s="181">
        <v>44654</v>
      </c>
      <c r="J55" s="181"/>
      <c r="K55" s="181">
        <v>43989</v>
      </c>
      <c r="L55" s="181">
        <v>45449</v>
      </c>
      <c r="M55" s="181" t="s">
        <v>448</v>
      </c>
      <c r="N55" s="180" t="s">
        <v>548</v>
      </c>
    </row>
    <row r="56" spans="1:14">
      <c r="A56" s="924" t="s">
        <v>545</v>
      </c>
      <c r="B56" s="924" t="s">
        <v>549</v>
      </c>
      <c r="C56" s="924" t="s">
        <v>475</v>
      </c>
      <c r="D56" s="924" t="s">
        <v>488</v>
      </c>
      <c r="E56" s="924" t="s">
        <v>262</v>
      </c>
      <c r="F56" s="924" t="s">
        <v>550</v>
      </c>
      <c r="G56" s="928">
        <v>1650</v>
      </c>
      <c r="H56" s="926"/>
      <c r="I56" s="925">
        <v>42802</v>
      </c>
      <c r="J56" s="925"/>
      <c r="K56" s="925">
        <v>42920</v>
      </c>
      <c r="L56" s="925">
        <v>44015</v>
      </c>
      <c r="M56" s="925" t="s">
        <v>448</v>
      </c>
      <c r="N56" s="924" t="s">
        <v>551</v>
      </c>
    </row>
    <row r="57" spans="1:14">
      <c r="A57" s="180" t="s">
        <v>545</v>
      </c>
      <c r="B57" s="180" t="s">
        <v>552</v>
      </c>
      <c r="C57" s="180" t="s">
        <v>475</v>
      </c>
      <c r="D57" s="180" t="s">
        <v>456</v>
      </c>
      <c r="E57" s="180" t="s">
        <v>262</v>
      </c>
      <c r="F57" s="180" t="s">
        <v>553</v>
      </c>
      <c r="G57" s="187">
        <v>0</v>
      </c>
      <c r="H57" s="182"/>
      <c r="I57" s="181"/>
      <c r="J57" s="181"/>
      <c r="K57" s="181">
        <v>41066</v>
      </c>
      <c r="L57" s="181">
        <v>42891</v>
      </c>
      <c r="M57" s="181" t="s">
        <v>448</v>
      </c>
      <c r="N57" s="180" t="s">
        <v>554</v>
      </c>
    </row>
    <row r="58" spans="1:14">
      <c r="A58" s="924" t="s">
        <v>545</v>
      </c>
      <c r="B58" s="924" t="s">
        <v>546</v>
      </c>
      <c r="C58" s="924" t="s">
        <v>475</v>
      </c>
      <c r="D58" s="924" t="s">
        <v>446</v>
      </c>
      <c r="E58" s="924" t="s">
        <v>262</v>
      </c>
      <c r="F58" s="924" t="s">
        <v>555</v>
      </c>
      <c r="G58" s="928">
        <v>1114.77</v>
      </c>
      <c r="H58" s="926"/>
      <c r="I58" s="925">
        <v>44654</v>
      </c>
      <c r="J58" s="925"/>
      <c r="K58" s="925">
        <v>43989</v>
      </c>
      <c r="L58" s="925">
        <v>45449</v>
      </c>
      <c r="M58" s="925" t="s">
        <v>448</v>
      </c>
      <c r="N58" s="924" t="s">
        <v>548</v>
      </c>
    </row>
    <row r="59" spans="1:14">
      <c r="A59" s="180" t="s">
        <v>545</v>
      </c>
      <c r="B59" s="180" t="s">
        <v>546</v>
      </c>
      <c r="C59" s="180" t="s">
        <v>475</v>
      </c>
      <c r="D59" s="180" t="s">
        <v>446</v>
      </c>
      <c r="E59" s="180" t="s">
        <v>262</v>
      </c>
      <c r="F59" s="180" t="s">
        <v>550</v>
      </c>
      <c r="G59" s="187">
        <v>1650</v>
      </c>
      <c r="H59" s="182"/>
      <c r="I59" s="181">
        <v>44654</v>
      </c>
      <c r="J59" s="181"/>
      <c r="K59" s="181">
        <v>43989</v>
      </c>
      <c r="L59" s="181">
        <v>45449</v>
      </c>
      <c r="M59" s="181" t="s">
        <v>448</v>
      </c>
      <c r="N59" s="180" t="s">
        <v>548</v>
      </c>
    </row>
    <row r="60" spans="1:14">
      <c r="A60" s="924" t="s">
        <v>545</v>
      </c>
      <c r="B60" s="924" t="s">
        <v>556</v>
      </c>
      <c r="C60" s="924" t="s">
        <v>475</v>
      </c>
      <c r="D60" s="924" t="s">
        <v>496</v>
      </c>
      <c r="E60" s="924" t="s">
        <v>262</v>
      </c>
      <c r="F60" s="924" t="s">
        <v>553</v>
      </c>
      <c r="G60" s="928">
        <v>0</v>
      </c>
      <c r="H60" s="926"/>
      <c r="I60" s="925"/>
      <c r="J60" s="925"/>
      <c r="K60" s="925">
        <v>41269</v>
      </c>
      <c r="L60" s="925"/>
      <c r="M60" s="925" t="s">
        <v>448</v>
      </c>
      <c r="N60" s="924" t="s">
        <v>557</v>
      </c>
    </row>
    <row r="61" spans="1:14">
      <c r="A61" s="180" t="s">
        <v>545</v>
      </c>
      <c r="B61" s="180" t="s">
        <v>552</v>
      </c>
      <c r="C61" s="180" t="s">
        <v>475</v>
      </c>
      <c r="D61" s="180" t="s">
        <v>456</v>
      </c>
      <c r="E61" s="180" t="s">
        <v>262</v>
      </c>
      <c r="F61" s="180" t="s">
        <v>558</v>
      </c>
      <c r="G61" s="187">
        <v>7087</v>
      </c>
      <c r="H61" s="182"/>
      <c r="I61" s="181"/>
      <c r="J61" s="181"/>
      <c r="K61" s="181">
        <v>41066</v>
      </c>
      <c r="L61" s="181">
        <v>42891</v>
      </c>
      <c r="M61" s="181" t="s">
        <v>448</v>
      </c>
      <c r="N61" s="180" t="s">
        <v>554</v>
      </c>
    </row>
    <row r="62" spans="1:14">
      <c r="A62" s="924" t="s">
        <v>545</v>
      </c>
      <c r="B62" s="924" t="s">
        <v>549</v>
      </c>
      <c r="C62" s="924" t="s">
        <v>475</v>
      </c>
      <c r="D62" s="924" t="s">
        <v>488</v>
      </c>
      <c r="E62" s="924" t="s">
        <v>262</v>
      </c>
      <c r="F62" s="924" t="s">
        <v>553</v>
      </c>
      <c r="G62" s="928">
        <v>0</v>
      </c>
      <c r="H62" s="926"/>
      <c r="I62" s="925">
        <v>42802</v>
      </c>
      <c r="J62" s="925"/>
      <c r="K62" s="925">
        <v>42920</v>
      </c>
      <c r="L62" s="925">
        <v>44015</v>
      </c>
      <c r="M62" s="925" t="s">
        <v>448</v>
      </c>
      <c r="N62" s="924" t="s">
        <v>551</v>
      </c>
    </row>
    <row r="63" spans="1:14">
      <c r="A63" s="180" t="s">
        <v>545</v>
      </c>
      <c r="B63" s="180" t="s">
        <v>546</v>
      </c>
      <c r="C63" s="180" t="s">
        <v>475</v>
      </c>
      <c r="D63" s="180" t="s">
        <v>446</v>
      </c>
      <c r="E63" s="180" t="s">
        <v>262</v>
      </c>
      <c r="F63" s="180" t="s">
        <v>558</v>
      </c>
      <c r="G63" s="187">
        <v>7087</v>
      </c>
      <c r="H63" s="182"/>
      <c r="I63" s="181">
        <v>44654</v>
      </c>
      <c r="J63" s="181"/>
      <c r="K63" s="181">
        <v>43989</v>
      </c>
      <c r="L63" s="181">
        <v>45449</v>
      </c>
      <c r="M63" s="181" t="s">
        <v>448</v>
      </c>
      <c r="N63" s="180" t="s">
        <v>548</v>
      </c>
    </row>
    <row r="64" spans="1:14">
      <c r="A64" s="924" t="s">
        <v>545</v>
      </c>
      <c r="B64" s="924" t="s">
        <v>556</v>
      </c>
      <c r="C64" s="924" t="s">
        <v>475</v>
      </c>
      <c r="D64" s="924" t="s">
        <v>496</v>
      </c>
      <c r="E64" s="924" t="s">
        <v>262</v>
      </c>
      <c r="F64" s="924" t="s">
        <v>558</v>
      </c>
      <c r="G64" s="928">
        <v>7087</v>
      </c>
      <c r="H64" s="926"/>
      <c r="I64" s="925"/>
      <c r="J64" s="925"/>
      <c r="K64" s="925">
        <v>41269</v>
      </c>
      <c r="L64" s="925"/>
      <c r="M64" s="925" t="s">
        <v>448</v>
      </c>
      <c r="N64" s="924" t="s">
        <v>557</v>
      </c>
    </row>
    <row r="65" spans="1:14">
      <c r="A65" s="180" t="s">
        <v>545</v>
      </c>
      <c r="B65" s="180" t="s">
        <v>552</v>
      </c>
      <c r="C65" s="180" t="s">
        <v>475</v>
      </c>
      <c r="D65" s="180" t="s">
        <v>456</v>
      </c>
      <c r="E65" s="180" t="s">
        <v>262</v>
      </c>
      <c r="F65" s="180" t="s">
        <v>547</v>
      </c>
      <c r="G65" s="187">
        <v>832</v>
      </c>
      <c r="H65" s="182"/>
      <c r="I65" s="181"/>
      <c r="J65" s="181"/>
      <c r="K65" s="181">
        <v>41066</v>
      </c>
      <c r="L65" s="181">
        <v>42891</v>
      </c>
      <c r="M65" s="181" t="s">
        <v>448</v>
      </c>
      <c r="N65" s="180" t="s">
        <v>554</v>
      </c>
    </row>
    <row r="66" spans="1:14">
      <c r="A66" s="924" t="s">
        <v>545</v>
      </c>
      <c r="B66" s="924" t="s">
        <v>549</v>
      </c>
      <c r="C66" s="924" t="s">
        <v>475</v>
      </c>
      <c r="D66" s="924" t="s">
        <v>488</v>
      </c>
      <c r="E66" s="924" t="s">
        <v>262</v>
      </c>
      <c r="F66" s="924" t="s">
        <v>558</v>
      </c>
      <c r="G66" s="928">
        <v>7087</v>
      </c>
      <c r="H66" s="926"/>
      <c r="I66" s="925">
        <v>42802</v>
      </c>
      <c r="J66" s="925"/>
      <c r="K66" s="925">
        <v>42920</v>
      </c>
      <c r="L66" s="925">
        <v>44015</v>
      </c>
      <c r="M66" s="925" t="s">
        <v>448</v>
      </c>
      <c r="N66" s="924" t="s">
        <v>551</v>
      </c>
    </row>
    <row r="67" spans="1:14">
      <c r="A67" s="180" t="s">
        <v>545</v>
      </c>
      <c r="B67" s="180" t="s">
        <v>556</v>
      </c>
      <c r="C67" s="180" t="s">
        <v>475</v>
      </c>
      <c r="D67" s="180" t="s">
        <v>496</v>
      </c>
      <c r="E67" s="180" t="s">
        <v>262</v>
      </c>
      <c r="F67" s="180" t="s">
        <v>547</v>
      </c>
      <c r="G67" s="187">
        <v>832</v>
      </c>
      <c r="H67" s="182"/>
      <c r="I67" s="181"/>
      <c r="J67" s="181"/>
      <c r="K67" s="181">
        <v>41269</v>
      </c>
      <c r="L67" s="181"/>
      <c r="M67" s="181" t="s">
        <v>448</v>
      </c>
      <c r="N67" s="180" t="s">
        <v>557</v>
      </c>
    </row>
    <row r="68" spans="1:14">
      <c r="A68" s="924" t="s">
        <v>545</v>
      </c>
      <c r="B68" s="924" t="s">
        <v>552</v>
      </c>
      <c r="C68" s="924" t="s">
        <v>475</v>
      </c>
      <c r="D68" s="924" t="s">
        <v>456</v>
      </c>
      <c r="E68" s="924" t="s">
        <v>262</v>
      </c>
      <c r="F68" s="924" t="s">
        <v>550</v>
      </c>
      <c r="G68" s="928">
        <v>1650</v>
      </c>
      <c r="H68" s="926"/>
      <c r="I68" s="925"/>
      <c r="J68" s="925"/>
      <c r="K68" s="925">
        <v>41066</v>
      </c>
      <c r="L68" s="925">
        <v>42891</v>
      </c>
      <c r="M68" s="925" t="s">
        <v>448</v>
      </c>
      <c r="N68" s="924" t="s">
        <v>554</v>
      </c>
    </row>
    <row r="69" spans="1:14">
      <c r="A69" s="180" t="s">
        <v>545</v>
      </c>
      <c r="B69" s="180" t="s">
        <v>559</v>
      </c>
      <c r="C69" s="180" t="s">
        <v>465</v>
      </c>
      <c r="D69" s="180" t="s">
        <v>466</v>
      </c>
      <c r="E69" s="180" t="s">
        <v>262</v>
      </c>
      <c r="F69" s="180"/>
      <c r="G69" s="187"/>
      <c r="H69" s="182"/>
      <c r="I69" s="181">
        <v>43558</v>
      </c>
      <c r="J69" s="181">
        <v>44060</v>
      </c>
      <c r="K69" s="181">
        <v>44060</v>
      </c>
      <c r="L69" s="181">
        <v>44789</v>
      </c>
      <c r="M69" s="181" t="s">
        <v>448</v>
      </c>
      <c r="N69" s="180" t="s">
        <v>560</v>
      </c>
    </row>
    <row r="70" spans="1:14">
      <c r="A70" s="924" t="s">
        <v>545</v>
      </c>
      <c r="B70" s="924" t="s">
        <v>549</v>
      </c>
      <c r="C70" s="924" t="s">
        <v>475</v>
      </c>
      <c r="D70" s="924" t="s">
        <v>488</v>
      </c>
      <c r="E70" s="924" t="s">
        <v>262</v>
      </c>
      <c r="F70" s="924" t="s">
        <v>547</v>
      </c>
      <c r="G70" s="928">
        <v>832</v>
      </c>
      <c r="H70" s="926"/>
      <c r="I70" s="925">
        <v>42802</v>
      </c>
      <c r="J70" s="925"/>
      <c r="K70" s="925">
        <v>42920</v>
      </c>
      <c r="L70" s="925">
        <v>44015</v>
      </c>
      <c r="M70" s="925" t="s">
        <v>448</v>
      </c>
      <c r="N70" s="924" t="s">
        <v>551</v>
      </c>
    </row>
    <row r="71" spans="1:14">
      <c r="A71" s="180" t="s">
        <v>545</v>
      </c>
      <c r="B71" s="180" t="s">
        <v>561</v>
      </c>
      <c r="C71" s="180" t="s">
        <v>445</v>
      </c>
      <c r="D71" s="180" t="s">
        <v>446</v>
      </c>
      <c r="E71" s="180" t="s">
        <v>262</v>
      </c>
      <c r="F71" s="180"/>
      <c r="G71" s="187"/>
      <c r="H71" s="182"/>
      <c r="I71" s="181">
        <v>43558</v>
      </c>
      <c r="J71" s="181"/>
      <c r="K71" s="181">
        <v>44060</v>
      </c>
      <c r="L71" s="181">
        <v>44789</v>
      </c>
      <c r="M71" s="181" t="s">
        <v>448</v>
      </c>
      <c r="N71" s="180" t="s">
        <v>562</v>
      </c>
    </row>
    <row r="72" spans="1:14">
      <c r="A72" s="924" t="s">
        <v>545</v>
      </c>
      <c r="B72" s="924" t="s">
        <v>556</v>
      </c>
      <c r="C72" s="924" t="s">
        <v>475</v>
      </c>
      <c r="D72" s="924" t="s">
        <v>496</v>
      </c>
      <c r="E72" s="924" t="s">
        <v>262</v>
      </c>
      <c r="F72" s="924" t="s">
        <v>550</v>
      </c>
      <c r="G72" s="928">
        <v>1650</v>
      </c>
      <c r="H72" s="926"/>
      <c r="I72" s="925"/>
      <c r="J72" s="925"/>
      <c r="K72" s="925">
        <v>41269</v>
      </c>
      <c r="L72" s="925"/>
      <c r="M72" s="925" t="s">
        <v>448</v>
      </c>
      <c r="N72" s="924" t="s">
        <v>557</v>
      </c>
    </row>
    <row r="73" spans="1:14">
      <c r="A73" s="180" t="s">
        <v>563</v>
      </c>
      <c r="B73" s="180" t="s">
        <v>564</v>
      </c>
      <c r="C73" s="180" t="s">
        <v>445</v>
      </c>
      <c r="D73" s="180" t="s">
        <v>565</v>
      </c>
      <c r="E73" s="180" t="s">
        <v>268</v>
      </c>
      <c r="F73" s="180" t="s">
        <v>566</v>
      </c>
      <c r="G73" s="187">
        <v>0</v>
      </c>
      <c r="H73" s="182">
        <v>0</v>
      </c>
      <c r="I73" s="181"/>
      <c r="J73" s="181"/>
      <c r="K73" s="181">
        <v>43161</v>
      </c>
      <c r="L73" s="181">
        <v>52291</v>
      </c>
      <c r="M73" s="181"/>
      <c r="N73" s="180" t="s">
        <v>567</v>
      </c>
    </row>
    <row r="74" spans="1:14">
      <c r="A74" s="924" t="s">
        <v>563</v>
      </c>
      <c r="B74" s="924" t="s">
        <v>564</v>
      </c>
      <c r="C74" s="924" t="s">
        <v>445</v>
      </c>
      <c r="D74" s="924" t="s">
        <v>565</v>
      </c>
      <c r="E74" s="924" t="s">
        <v>268</v>
      </c>
      <c r="F74" s="924" t="s">
        <v>568</v>
      </c>
      <c r="G74" s="928">
        <v>0</v>
      </c>
      <c r="H74" s="926">
        <v>0</v>
      </c>
      <c r="I74" s="925"/>
      <c r="J74" s="925"/>
      <c r="K74" s="925">
        <v>43161</v>
      </c>
      <c r="L74" s="925">
        <v>52291</v>
      </c>
      <c r="M74" s="925"/>
      <c r="N74" s="924" t="s">
        <v>567</v>
      </c>
    </row>
    <row r="75" spans="1:14">
      <c r="A75" s="180" t="s">
        <v>563</v>
      </c>
      <c r="B75" s="180" t="s">
        <v>564</v>
      </c>
      <c r="C75" s="180" t="s">
        <v>445</v>
      </c>
      <c r="D75" s="180" t="s">
        <v>565</v>
      </c>
      <c r="E75" s="180" t="s">
        <v>268</v>
      </c>
      <c r="F75" s="180" t="s">
        <v>569</v>
      </c>
      <c r="G75" s="187">
        <v>0</v>
      </c>
      <c r="H75" s="182">
        <v>0</v>
      </c>
      <c r="I75" s="181"/>
      <c r="J75" s="181"/>
      <c r="K75" s="181">
        <v>43161</v>
      </c>
      <c r="L75" s="181">
        <v>52291</v>
      </c>
      <c r="M75" s="181"/>
      <c r="N75" s="180" t="s">
        <v>567</v>
      </c>
    </row>
    <row r="76" spans="1:14">
      <c r="A76" s="924" t="s">
        <v>563</v>
      </c>
      <c r="B76" s="924" t="s">
        <v>564</v>
      </c>
      <c r="C76" s="924" t="s">
        <v>445</v>
      </c>
      <c r="D76" s="924" t="s">
        <v>565</v>
      </c>
      <c r="E76" s="924" t="s">
        <v>268</v>
      </c>
      <c r="F76" s="924" t="s">
        <v>570</v>
      </c>
      <c r="G76" s="928">
        <v>0</v>
      </c>
      <c r="H76" s="926">
        <v>0</v>
      </c>
      <c r="I76" s="925"/>
      <c r="J76" s="925"/>
      <c r="K76" s="925">
        <v>43161</v>
      </c>
      <c r="L76" s="925">
        <v>52291</v>
      </c>
      <c r="M76" s="925"/>
      <c r="N76" s="924" t="s">
        <v>567</v>
      </c>
    </row>
    <row r="77" spans="1:14">
      <c r="A77" s="180" t="s">
        <v>563</v>
      </c>
      <c r="B77" s="180" t="s">
        <v>571</v>
      </c>
      <c r="C77" s="180" t="s">
        <v>445</v>
      </c>
      <c r="D77" s="180" t="s">
        <v>565</v>
      </c>
      <c r="E77" s="180" t="s">
        <v>268</v>
      </c>
      <c r="F77" s="180" t="s">
        <v>572</v>
      </c>
      <c r="G77" s="187">
        <v>0</v>
      </c>
      <c r="H77" s="182">
        <v>0</v>
      </c>
      <c r="I77" s="181"/>
      <c r="J77" s="181"/>
      <c r="K77" s="181">
        <v>43161</v>
      </c>
      <c r="L77" s="181">
        <v>52291</v>
      </c>
      <c r="M77" s="181"/>
      <c r="N77" s="180" t="s">
        <v>573</v>
      </c>
    </row>
    <row r="78" spans="1:14">
      <c r="A78" s="924" t="s">
        <v>563</v>
      </c>
      <c r="B78" s="924" t="s">
        <v>571</v>
      </c>
      <c r="C78" s="924" t="s">
        <v>445</v>
      </c>
      <c r="D78" s="924" t="s">
        <v>565</v>
      </c>
      <c r="E78" s="924" t="s">
        <v>268</v>
      </c>
      <c r="F78" s="924" t="s">
        <v>574</v>
      </c>
      <c r="G78" s="928">
        <v>0</v>
      </c>
      <c r="H78" s="926">
        <v>0</v>
      </c>
      <c r="I78" s="925"/>
      <c r="J78" s="925"/>
      <c r="K78" s="925">
        <v>43161</v>
      </c>
      <c r="L78" s="925">
        <v>52291</v>
      </c>
      <c r="M78" s="925"/>
      <c r="N78" s="924" t="s">
        <v>573</v>
      </c>
    </row>
    <row r="79" spans="1:14">
      <c r="A79" s="180" t="s">
        <v>563</v>
      </c>
      <c r="B79" s="180" t="s">
        <v>571</v>
      </c>
      <c r="C79" s="180" t="s">
        <v>445</v>
      </c>
      <c r="D79" s="180" t="s">
        <v>565</v>
      </c>
      <c r="E79" s="180" t="s">
        <v>268</v>
      </c>
      <c r="F79" s="180" t="s">
        <v>575</v>
      </c>
      <c r="G79" s="187">
        <v>0</v>
      </c>
      <c r="H79" s="182">
        <v>0</v>
      </c>
      <c r="I79" s="181"/>
      <c r="J79" s="181"/>
      <c r="K79" s="181">
        <v>43161</v>
      </c>
      <c r="L79" s="181">
        <v>52291</v>
      </c>
      <c r="M79" s="181"/>
      <c r="N79" s="180" t="s">
        <v>573</v>
      </c>
    </row>
    <row r="80" spans="1:14">
      <c r="A80" s="924" t="s">
        <v>443</v>
      </c>
      <c r="B80" s="924" t="s">
        <v>576</v>
      </c>
      <c r="C80" s="924" t="s">
        <v>445</v>
      </c>
      <c r="D80" s="924" t="s">
        <v>577</v>
      </c>
      <c r="E80" s="924" t="s">
        <v>385</v>
      </c>
      <c r="F80" s="924" t="s">
        <v>578</v>
      </c>
      <c r="G80" s="928">
        <v>191</v>
      </c>
      <c r="H80" s="926">
        <v>191</v>
      </c>
      <c r="I80" s="925">
        <v>41479</v>
      </c>
      <c r="J80" s="925"/>
      <c r="K80" s="925">
        <v>41940</v>
      </c>
      <c r="L80" s="925">
        <v>51070</v>
      </c>
      <c r="M80" s="925"/>
      <c r="N80" s="924" t="s">
        <v>579</v>
      </c>
    </row>
    <row r="81" spans="1:14">
      <c r="A81" s="180" t="s">
        <v>443</v>
      </c>
      <c r="B81" s="180" t="s">
        <v>580</v>
      </c>
      <c r="C81" s="180" t="s">
        <v>445</v>
      </c>
      <c r="D81" s="180" t="s">
        <v>577</v>
      </c>
      <c r="E81" s="180" t="s">
        <v>385</v>
      </c>
      <c r="F81" s="180" t="s">
        <v>581</v>
      </c>
      <c r="G81" s="187">
        <v>33</v>
      </c>
      <c r="H81" s="182">
        <v>33</v>
      </c>
      <c r="I81" s="181">
        <v>41068</v>
      </c>
      <c r="J81" s="181"/>
      <c r="K81" s="181">
        <v>41424</v>
      </c>
      <c r="L81" s="181">
        <v>50554</v>
      </c>
      <c r="M81" s="181"/>
      <c r="N81" s="180" t="s">
        <v>582</v>
      </c>
    </row>
    <row r="82" spans="1:14">
      <c r="A82" s="924" t="s">
        <v>443</v>
      </c>
      <c r="B82" s="924" t="s">
        <v>583</v>
      </c>
      <c r="C82" s="924" t="s">
        <v>445</v>
      </c>
      <c r="D82" s="924" t="s">
        <v>577</v>
      </c>
      <c r="E82" s="924" t="s">
        <v>385</v>
      </c>
      <c r="F82" s="924" t="s">
        <v>584</v>
      </c>
      <c r="G82" s="928">
        <v>0</v>
      </c>
      <c r="H82" s="926">
        <v>0</v>
      </c>
      <c r="I82" s="925">
        <v>41479</v>
      </c>
      <c r="J82" s="925"/>
      <c r="K82" s="925">
        <v>41940</v>
      </c>
      <c r="L82" s="925">
        <v>51070</v>
      </c>
      <c r="M82" s="925"/>
      <c r="N82" s="924" t="s">
        <v>585</v>
      </c>
    </row>
    <row r="83" spans="1:14">
      <c r="A83" s="180" t="s">
        <v>443</v>
      </c>
      <c r="B83" s="180" t="s">
        <v>586</v>
      </c>
      <c r="C83" s="180" t="s">
        <v>445</v>
      </c>
      <c r="D83" s="180" t="s">
        <v>577</v>
      </c>
      <c r="E83" s="180" t="s">
        <v>385</v>
      </c>
      <c r="F83" s="180" t="s">
        <v>587</v>
      </c>
      <c r="G83" s="187">
        <v>0</v>
      </c>
      <c r="H83" s="182">
        <v>87</v>
      </c>
      <c r="I83" s="181">
        <v>39966</v>
      </c>
      <c r="J83" s="181"/>
      <c r="K83" s="181">
        <v>40099</v>
      </c>
      <c r="L83" s="181">
        <v>49229</v>
      </c>
      <c r="M83" s="181"/>
      <c r="N83" s="180" t="s">
        <v>588</v>
      </c>
    </row>
    <row r="84" spans="1:14">
      <c r="A84" s="924" t="s">
        <v>443</v>
      </c>
      <c r="B84" s="924" t="s">
        <v>589</v>
      </c>
      <c r="C84" s="924" t="s">
        <v>445</v>
      </c>
      <c r="D84" s="924" t="s">
        <v>577</v>
      </c>
      <c r="E84" s="924" t="s">
        <v>385</v>
      </c>
      <c r="F84" s="924" t="s">
        <v>590</v>
      </c>
      <c r="G84" s="928">
        <v>0</v>
      </c>
      <c r="H84" s="926">
        <v>0</v>
      </c>
      <c r="I84" s="925">
        <v>39966</v>
      </c>
      <c r="J84" s="925"/>
      <c r="K84" s="925">
        <v>40099</v>
      </c>
      <c r="L84" s="925">
        <v>49229</v>
      </c>
      <c r="M84" s="925"/>
      <c r="N84" s="924" t="s">
        <v>591</v>
      </c>
    </row>
    <row r="85" spans="1:14">
      <c r="A85" s="180" t="s">
        <v>443</v>
      </c>
      <c r="B85" s="180" t="s">
        <v>592</v>
      </c>
      <c r="C85" s="180" t="s">
        <v>445</v>
      </c>
      <c r="D85" s="180" t="s">
        <v>577</v>
      </c>
      <c r="E85" s="180" t="s">
        <v>385</v>
      </c>
      <c r="F85" s="180" t="s">
        <v>593</v>
      </c>
      <c r="G85" s="187">
        <v>127</v>
      </c>
      <c r="H85" s="182">
        <v>127</v>
      </c>
      <c r="I85" s="181">
        <v>41479</v>
      </c>
      <c r="J85" s="181"/>
      <c r="K85" s="181">
        <v>41940</v>
      </c>
      <c r="L85" s="181">
        <v>51070</v>
      </c>
      <c r="M85" s="181"/>
      <c r="N85" s="180" t="s">
        <v>594</v>
      </c>
    </row>
    <row r="86" spans="1:14">
      <c r="A86" s="924" t="s">
        <v>595</v>
      </c>
      <c r="B86" s="924" t="s">
        <v>596</v>
      </c>
      <c r="C86" s="924" t="s">
        <v>445</v>
      </c>
      <c r="D86" s="924" t="s">
        <v>597</v>
      </c>
      <c r="E86" s="924" t="s">
        <v>385</v>
      </c>
      <c r="F86" s="924" t="s">
        <v>598</v>
      </c>
      <c r="G86" s="928">
        <v>0</v>
      </c>
      <c r="H86" s="926">
        <v>0</v>
      </c>
      <c r="I86" s="925">
        <v>37647</v>
      </c>
      <c r="J86" s="925"/>
      <c r="K86" s="925">
        <v>38335</v>
      </c>
      <c r="L86" s="925">
        <v>49291</v>
      </c>
      <c r="M86" s="925"/>
      <c r="N86" s="924" t="s">
        <v>599</v>
      </c>
    </row>
    <row r="87" spans="1:14">
      <c r="A87" s="180" t="s">
        <v>595</v>
      </c>
      <c r="B87" s="180" t="s">
        <v>600</v>
      </c>
      <c r="C87" s="180" t="s">
        <v>445</v>
      </c>
      <c r="D87" s="180" t="s">
        <v>577</v>
      </c>
      <c r="E87" s="180" t="s">
        <v>601</v>
      </c>
      <c r="F87" s="180" t="s">
        <v>602</v>
      </c>
      <c r="G87" s="187">
        <v>0</v>
      </c>
      <c r="H87" s="182">
        <v>59</v>
      </c>
      <c r="I87" s="181">
        <v>37992</v>
      </c>
      <c r="J87" s="181"/>
      <c r="K87" s="181">
        <v>38335</v>
      </c>
      <c r="L87" s="181">
        <v>49291</v>
      </c>
      <c r="M87" s="181"/>
      <c r="N87" s="180" t="s">
        <v>603</v>
      </c>
    </row>
    <row r="88" spans="1:14">
      <c r="A88" s="924" t="s">
        <v>595</v>
      </c>
      <c r="B88" s="924" t="s">
        <v>604</v>
      </c>
      <c r="C88" s="924" t="s">
        <v>445</v>
      </c>
      <c r="D88" s="924" t="s">
        <v>577</v>
      </c>
      <c r="E88" s="924" t="s">
        <v>385</v>
      </c>
      <c r="F88" s="924" t="s">
        <v>605</v>
      </c>
      <c r="G88" s="928">
        <v>0</v>
      </c>
      <c r="H88" s="926">
        <v>0</v>
      </c>
      <c r="I88" s="925">
        <v>37790</v>
      </c>
      <c r="J88" s="925"/>
      <c r="K88" s="925">
        <v>38335</v>
      </c>
      <c r="L88" s="925">
        <v>49291</v>
      </c>
      <c r="M88" s="925"/>
      <c r="N88" s="924" t="s">
        <v>606</v>
      </c>
    </row>
    <row r="89" spans="1:14">
      <c r="A89" s="180" t="s">
        <v>595</v>
      </c>
      <c r="B89" s="180" t="s">
        <v>607</v>
      </c>
      <c r="C89" s="180" t="s">
        <v>445</v>
      </c>
      <c r="D89" s="180" t="s">
        <v>577</v>
      </c>
      <c r="E89" s="180" t="s">
        <v>385</v>
      </c>
      <c r="F89" s="180" t="s">
        <v>608</v>
      </c>
      <c r="G89" s="187">
        <v>0</v>
      </c>
      <c r="H89" s="182">
        <v>15</v>
      </c>
      <c r="I89" s="181">
        <v>38576</v>
      </c>
      <c r="J89" s="181"/>
      <c r="K89" s="181">
        <v>38860</v>
      </c>
      <c r="L89" s="181">
        <v>49817</v>
      </c>
      <c r="M89" s="181"/>
      <c r="N89" s="180" t="s">
        <v>609</v>
      </c>
    </row>
    <row r="90" spans="1:14">
      <c r="A90" s="924" t="s">
        <v>595</v>
      </c>
      <c r="B90" s="924" t="s">
        <v>610</v>
      </c>
      <c r="C90" s="924" t="s">
        <v>445</v>
      </c>
      <c r="D90" s="924" t="s">
        <v>577</v>
      </c>
      <c r="E90" s="924" t="s">
        <v>385</v>
      </c>
      <c r="F90" s="924" t="s">
        <v>611</v>
      </c>
      <c r="G90" s="928">
        <v>0</v>
      </c>
      <c r="H90" s="926">
        <v>0</v>
      </c>
      <c r="I90" s="925">
        <v>39394</v>
      </c>
      <c r="J90" s="925"/>
      <c r="K90" s="925">
        <v>39769</v>
      </c>
      <c r="L90" s="925">
        <v>50725</v>
      </c>
      <c r="M90" s="925"/>
      <c r="N90" s="924" t="s">
        <v>612</v>
      </c>
    </row>
    <row r="91" spans="1:14">
      <c r="A91" s="180" t="s">
        <v>595</v>
      </c>
      <c r="B91" s="180" t="s">
        <v>613</v>
      </c>
      <c r="C91" s="180" t="s">
        <v>445</v>
      </c>
      <c r="D91" s="180" t="s">
        <v>577</v>
      </c>
      <c r="E91" s="180" t="s">
        <v>385</v>
      </c>
      <c r="F91" s="180" t="s">
        <v>614</v>
      </c>
      <c r="G91" s="187">
        <v>0</v>
      </c>
      <c r="H91" s="182">
        <v>0</v>
      </c>
      <c r="I91" s="181">
        <v>36684</v>
      </c>
      <c r="J91" s="181"/>
      <c r="K91" s="181">
        <v>36776</v>
      </c>
      <c r="L91" s="181">
        <v>47732</v>
      </c>
      <c r="M91" s="181"/>
      <c r="N91" s="180" t="s">
        <v>615</v>
      </c>
    </row>
    <row r="92" spans="1:14">
      <c r="A92" s="924" t="s">
        <v>595</v>
      </c>
      <c r="B92" s="924" t="s">
        <v>616</v>
      </c>
      <c r="C92" s="924" t="s">
        <v>445</v>
      </c>
      <c r="D92" s="924" t="s">
        <v>577</v>
      </c>
      <c r="E92" s="924" t="s">
        <v>385</v>
      </c>
      <c r="F92" s="924" t="s">
        <v>617</v>
      </c>
      <c r="G92" s="928">
        <v>0</v>
      </c>
      <c r="H92" s="926">
        <v>101</v>
      </c>
      <c r="I92" s="925">
        <v>36684</v>
      </c>
      <c r="J92" s="925"/>
      <c r="K92" s="925">
        <v>36776</v>
      </c>
      <c r="L92" s="925">
        <v>47732</v>
      </c>
      <c r="M92" s="925">
        <v>47732</v>
      </c>
      <c r="N92" s="924" t="s">
        <v>618</v>
      </c>
    </row>
    <row r="93" spans="1:14">
      <c r="A93" s="180" t="s">
        <v>595</v>
      </c>
      <c r="B93" s="180" t="s">
        <v>619</v>
      </c>
      <c r="C93" s="180" t="s">
        <v>445</v>
      </c>
      <c r="D93" s="180" t="s">
        <v>577</v>
      </c>
      <c r="E93" s="180" t="s">
        <v>385</v>
      </c>
      <c r="F93" s="180" t="s">
        <v>620</v>
      </c>
      <c r="G93" s="187">
        <v>53</v>
      </c>
      <c r="H93" s="182">
        <v>53</v>
      </c>
      <c r="I93" s="181">
        <v>36684</v>
      </c>
      <c r="J93" s="181"/>
      <c r="K93" s="181">
        <v>36776</v>
      </c>
      <c r="L93" s="181">
        <v>47732</v>
      </c>
      <c r="M93" s="181"/>
      <c r="N93" s="180" t="s">
        <v>621</v>
      </c>
    </row>
    <row r="94" spans="1:14">
      <c r="A94" s="924" t="s">
        <v>622</v>
      </c>
      <c r="B94" s="924" t="s">
        <v>623</v>
      </c>
      <c r="C94" s="924" t="s">
        <v>445</v>
      </c>
      <c r="D94" s="924" t="s">
        <v>597</v>
      </c>
      <c r="E94" s="924" t="s">
        <v>385</v>
      </c>
      <c r="F94" s="924" t="s">
        <v>617</v>
      </c>
      <c r="G94" s="928">
        <v>0</v>
      </c>
      <c r="H94" s="926">
        <v>0</v>
      </c>
      <c r="I94" s="925"/>
      <c r="J94" s="925"/>
      <c r="K94" s="925">
        <v>42936</v>
      </c>
      <c r="L94" s="925">
        <v>47732</v>
      </c>
      <c r="M94" s="925">
        <v>55037</v>
      </c>
      <c r="N94" s="924" t="s">
        <v>624</v>
      </c>
    </row>
    <row r="95" spans="1:14">
      <c r="A95" s="180" t="s">
        <v>622</v>
      </c>
      <c r="B95" s="180" t="s">
        <v>625</v>
      </c>
      <c r="C95" s="180" t="s">
        <v>445</v>
      </c>
      <c r="D95" s="180" t="s">
        <v>597</v>
      </c>
      <c r="E95" s="180" t="s">
        <v>385</v>
      </c>
      <c r="F95" s="180" t="s">
        <v>620</v>
      </c>
      <c r="G95" s="187">
        <v>0</v>
      </c>
      <c r="H95" s="182">
        <v>0</v>
      </c>
      <c r="I95" s="181"/>
      <c r="J95" s="181"/>
      <c r="K95" s="181">
        <v>42936</v>
      </c>
      <c r="L95" s="181">
        <v>47732</v>
      </c>
      <c r="M95" s="181">
        <v>55037</v>
      </c>
      <c r="N95" s="180" t="s">
        <v>626</v>
      </c>
    </row>
    <row r="96" spans="1:14">
      <c r="A96" s="924" t="s">
        <v>622</v>
      </c>
      <c r="B96" s="924" t="s">
        <v>627</v>
      </c>
      <c r="C96" s="924" t="s">
        <v>445</v>
      </c>
      <c r="D96" s="924" t="s">
        <v>597</v>
      </c>
      <c r="E96" s="924" t="s">
        <v>385</v>
      </c>
      <c r="F96" s="924" t="s">
        <v>628</v>
      </c>
      <c r="G96" s="928">
        <v>0</v>
      </c>
      <c r="H96" s="926">
        <v>0</v>
      </c>
      <c r="I96" s="925"/>
      <c r="J96" s="925"/>
      <c r="K96" s="925">
        <v>42936</v>
      </c>
      <c r="L96" s="925">
        <v>49291</v>
      </c>
      <c r="M96" s="925">
        <v>55037</v>
      </c>
      <c r="N96" s="924" t="s">
        <v>629</v>
      </c>
    </row>
    <row r="97" spans="1:14">
      <c r="A97" s="180" t="s">
        <v>622</v>
      </c>
      <c r="B97" s="180" t="s">
        <v>630</v>
      </c>
      <c r="C97" s="180" t="s">
        <v>445</v>
      </c>
      <c r="D97" s="180" t="s">
        <v>597</v>
      </c>
      <c r="E97" s="180" t="s">
        <v>385</v>
      </c>
      <c r="F97" s="180" t="s">
        <v>614</v>
      </c>
      <c r="G97" s="187">
        <v>0</v>
      </c>
      <c r="H97" s="182">
        <v>0</v>
      </c>
      <c r="I97" s="181"/>
      <c r="J97" s="181"/>
      <c r="K97" s="181">
        <v>42936</v>
      </c>
      <c r="L97" s="181">
        <v>47732</v>
      </c>
      <c r="M97" s="181">
        <v>55037</v>
      </c>
      <c r="N97" s="180" t="s">
        <v>631</v>
      </c>
    </row>
    <row r="98" spans="1:14">
      <c r="A98" s="924" t="s">
        <v>622</v>
      </c>
      <c r="B98" s="924" t="s">
        <v>632</v>
      </c>
      <c r="C98" s="924" t="s">
        <v>445</v>
      </c>
      <c r="D98" s="924" t="s">
        <v>597</v>
      </c>
      <c r="E98" s="924" t="s">
        <v>385</v>
      </c>
      <c r="F98" s="924" t="s">
        <v>598</v>
      </c>
      <c r="G98" s="928">
        <v>0</v>
      </c>
      <c r="H98" s="926">
        <v>0</v>
      </c>
      <c r="I98" s="925"/>
      <c r="J98" s="925"/>
      <c r="K98" s="925">
        <v>42936</v>
      </c>
      <c r="L98" s="925">
        <v>49291</v>
      </c>
      <c r="M98" s="925">
        <v>55037</v>
      </c>
      <c r="N98" s="924" t="s">
        <v>633</v>
      </c>
    </row>
    <row r="99" spans="1:14">
      <c r="A99" s="180" t="s">
        <v>622</v>
      </c>
      <c r="B99" s="180" t="s">
        <v>634</v>
      </c>
      <c r="C99" s="180" t="s">
        <v>445</v>
      </c>
      <c r="D99" s="180" t="s">
        <v>597</v>
      </c>
      <c r="E99" s="180" t="s">
        <v>385</v>
      </c>
      <c r="F99" s="180" t="s">
        <v>608</v>
      </c>
      <c r="G99" s="187">
        <v>0</v>
      </c>
      <c r="H99" s="182">
        <v>0</v>
      </c>
      <c r="I99" s="181"/>
      <c r="J99" s="181"/>
      <c r="K99" s="181">
        <v>42936</v>
      </c>
      <c r="L99" s="181">
        <v>49817</v>
      </c>
      <c r="M99" s="181">
        <v>55037</v>
      </c>
      <c r="N99" s="180" t="s">
        <v>635</v>
      </c>
    </row>
    <row r="100" spans="1:14">
      <c r="A100" s="924" t="s">
        <v>622</v>
      </c>
      <c r="B100" s="924" t="s">
        <v>636</v>
      </c>
      <c r="C100" s="924" t="s">
        <v>445</v>
      </c>
      <c r="D100" s="924" t="s">
        <v>597</v>
      </c>
      <c r="E100" s="924" t="s">
        <v>385</v>
      </c>
      <c r="F100" s="924" t="s">
        <v>611</v>
      </c>
      <c r="G100" s="928">
        <v>22</v>
      </c>
      <c r="H100" s="926">
        <v>22</v>
      </c>
      <c r="I100" s="925"/>
      <c r="J100" s="925"/>
      <c r="K100" s="925">
        <v>42936</v>
      </c>
      <c r="L100" s="925">
        <v>50725</v>
      </c>
      <c r="M100" s="925">
        <v>55037</v>
      </c>
      <c r="N100" s="924" t="s">
        <v>637</v>
      </c>
    </row>
    <row r="101" spans="1:14">
      <c r="A101" s="180" t="s">
        <v>638</v>
      </c>
      <c r="B101" s="180" t="s">
        <v>639</v>
      </c>
      <c r="C101" s="180" t="s">
        <v>445</v>
      </c>
      <c r="D101" s="180" t="s">
        <v>577</v>
      </c>
      <c r="E101" s="180" t="s">
        <v>385</v>
      </c>
      <c r="F101" s="180" t="s">
        <v>640</v>
      </c>
      <c r="G101" s="187">
        <v>58868</v>
      </c>
      <c r="H101" s="182">
        <v>0</v>
      </c>
      <c r="I101" s="181">
        <v>42747</v>
      </c>
      <c r="J101" s="181"/>
      <c r="K101" s="181">
        <v>42880</v>
      </c>
      <c r="L101" s="181">
        <v>52010</v>
      </c>
      <c r="M101" s="181"/>
      <c r="N101" s="180" t="s">
        <v>641</v>
      </c>
    </row>
    <row r="102" spans="1:14">
      <c r="A102" s="924" t="s">
        <v>642</v>
      </c>
      <c r="B102" s="924" t="s">
        <v>643</v>
      </c>
      <c r="C102" s="924" t="s">
        <v>475</v>
      </c>
      <c r="D102" s="924" t="s">
        <v>565</v>
      </c>
      <c r="E102" s="924" t="s">
        <v>268</v>
      </c>
      <c r="F102" s="924" t="s">
        <v>644</v>
      </c>
      <c r="G102" s="928">
        <v>0</v>
      </c>
      <c r="H102" s="926">
        <v>92</v>
      </c>
      <c r="I102" s="925"/>
      <c r="J102" s="925"/>
      <c r="K102" s="925">
        <v>42032</v>
      </c>
      <c r="L102" s="925">
        <v>51162</v>
      </c>
      <c r="M102" s="925"/>
      <c r="N102" s="924" t="s">
        <v>645</v>
      </c>
    </row>
    <row r="103" spans="1:14">
      <c r="A103" s="180" t="s">
        <v>540</v>
      </c>
      <c r="B103" s="180" t="s">
        <v>646</v>
      </c>
      <c r="C103" s="180" t="s">
        <v>445</v>
      </c>
      <c r="D103" s="180" t="s">
        <v>565</v>
      </c>
      <c r="E103" s="180" t="s">
        <v>268</v>
      </c>
      <c r="F103" s="180" t="s">
        <v>647</v>
      </c>
      <c r="G103" s="187">
        <v>0</v>
      </c>
      <c r="H103" s="182">
        <v>0</v>
      </c>
      <c r="I103" s="181">
        <v>41089</v>
      </c>
      <c r="J103" s="181"/>
      <c r="K103" s="181">
        <v>41131</v>
      </c>
      <c r="L103" s="181">
        <v>50261</v>
      </c>
      <c r="M103" s="181"/>
      <c r="N103" s="180" t="s">
        <v>648</v>
      </c>
    </row>
    <row r="104" spans="1:14">
      <c r="A104" s="924" t="s">
        <v>540</v>
      </c>
      <c r="B104" s="924" t="s">
        <v>649</v>
      </c>
      <c r="C104" s="924" t="s">
        <v>445</v>
      </c>
      <c r="D104" s="924" t="s">
        <v>565</v>
      </c>
      <c r="E104" s="924" t="s">
        <v>268</v>
      </c>
      <c r="F104" s="924" t="s">
        <v>650</v>
      </c>
      <c r="G104" s="928">
        <v>0</v>
      </c>
      <c r="H104" s="926">
        <v>0</v>
      </c>
      <c r="I104" s="925">
        <v>40781</v>
      </c>
      <c r="J104" s="925"/>
      <c r="K104" s="925">
        <v>41091</v>
      </c>
      <c r="L104" s="925">
        <v>50221</v>
      </c>
      <c r="M104" s="925"/>
      <c r="N104" s="924" t="s">
        <v>651</v>
      </c>
    </row>
    <row r="105" spans="1:14">
      <c r="A105" s="180" t="s">
        <v>652</v>
      </c>
      <c r="B105" s="180" t="s">
        <v>653</v>
      </c>
      <c r="C105" s="180" t="s">
        <v>445</v>
      </c>
      <c r="D105" s="180" t="s">
        <v>565</v>
      </c>
      <c r="E105" s="180" t="s">
        <v>268</v>
      </c>
      <c r="F105" s="180" t="s">
        <v>654</v>
      </c>
      <c r="G105" s="187">
        <v>0</v>
      </c>
      <c r="H105" s="182">
        <v>0</v>
      </c>
      <c r="I105" s="181">
        <v>41859</v>
      </c>
      <c r="J105" s="181"/>
      <c r="K105" s="181">
        <v>42032</v>
      </c>
      <c r="L105" s="181">
        <v>51162</v>
      </c>
      <c r="M105" s="181"/>
      <c r="N105" s="180" t="s">
        <v>655</v>
      </c>
    </row>
    <row r="106" spans="1:14">
      <c r="A106" s="924" t="s">
        <v>656</v>
      </c>
      <c r="B106" s="924" t="s">
        <v>657</v>
      </c>
      <c r="C106" s="924" t="s">
        <v>475</v>
      </c>
      <c r="D106" s="924" t="s">
        <v>658</v>
      </c>
      <c r="E106" s="924" t="s">
        <v>385</v>
      </c>
      <c r="F106" s="924" t="s">
        <v>659</v>
      </c>
      <c r="G106" s="928">
        <v>29800</v>
      </c>
      <c r="H106" s="926">
        <v>29800</v>
      </c>
      <c r="I106" s="925"/>
      <c r="J106" s="925"/>
      <c r="K106" s="925">
        <v>42963</v>
      </c>
      <c r="L106" s="925">
        <v>52093</v>
      </c>
      <c r="M106" s="925"/>
      <c r="N106" s="924" t="s">
        <v>660</v>
      </c>
    </row>
    <row r="107" spans="1:14">
      <c r="A107" s="180" t="s">
        <v>656</v>
      </c>
      <c r="B107" s="180" t="s">
        <v>661</v>
      </c>
      <c r="C107" s="180" t="s">
        <v>475</v>
      </c>
      <c r="D107" s="180" t="s">
        <v>658</v>
      </c>
      <c r="E107" s="180" t="s">
        <v>385</v>
      </c>
      <c r="F107" s="180"/>
      <c r="G107" s="187">
        <v>30</v>
      </c>
      <c r="H107" s="182">
        <v>30</v>
      </c>
      <c r="I107" s="181"/>
      <c r="J107" s="181"/>
      <c r="K107" s="181">
        <v>39603</v>
      </c>
      <c r="L107" s="181">
        <v>48733</v>
      </c>
      <c r="M107" s="181"/>
      <c r="N107" s="180" t="s">
        <v>662</v>
      </c>
    </row>
  </sheetData>
  <autoFilter ref="A5:N107" xr:uid="{9F38C644-60F4-4A9E-9037-4987632F1D97}"/>
  <hyperlinks>
    <hyperlink ref="A2" location="Sommaire!A1" display="Retour au sommaire" xr:uid="{5E95B0CE-4C1A-4FA1-BA39-C2F18EF58332}"/>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F172-38BD-44C1-B780-B19779C96E9A}">
  <sheetPr codeName="Feuil7"/>
  <dimension ref="A2:N386"/>
  <sheetViews>
    <sheetView zoomScaleNormal="100" workbookViewId="0"/>
  </sheetViews>
  <sheetFormatPr baseColWidth="10" defaultRowHeight="14.4"/>
  <cols>
    <col min="1" max="1" width="34.109375" style="206" customWidth="1"/>
    <col min="2" max="2" width="57.88671875" style="206" bestFit="1" customWidth="1"/>
    <col min="3" max="3" width="59.21875" style="206" customWidth="1"/>
    <col min="4" max="4" width="16.6640625" style="206" bestFit="1" customWidth="1"/>
    <col min="5" max="5" width="19.33203125" style="206" bestFit="1" customWidth="1"/>
    <col min="6" max="6" width="23.5546875" style="206" customWidth="1"/>
    <col min="7" max="7" width="17.77734375" style="206" bestFit="1" customWidth="1"/>
    <col min="8" max="8" width="16.6640625" style="206" bestFit="1" customWidth="1"/>
    <col min="9" max="9" width="15.44140625" style="206" bestFit="1" customWidth="1"/>
    <col min="10" max="10" width="12.21875" style="206" bestFit="1" customWidth="1"/>
    <col min="11" max="11" width="13.77734375" style="206" bestFit="1" customWidth="1"/>
    <col min="12" max="12" width="23.6640625" style="206" bestFit="1" customWidth="1"/>
    <col min="13" max="13" width="29.44140625" style="206" bestFit="1" customWidth="1"/>
    <col min="14" max="14" width="12.6640625" style="206" bestFit="1" customWidth="1"/>
    <col min="15" max="16384" width="11.5546875" style="206"/>
  </cols>
  <sheetData>
    <row r="2" spans="1:14" ht="16.2">
      <c r="A2" s="909" t="s">
        <v>2710</v>
      </c>
    </row>
    <row r="3" spans="1:14" ht="28.8">
      <c r="A3" s="176" t="s">
        <v>723</v>
      </c>
    </row>
    <row r="5" spans="1:14" ht="28.8">
      <c r="A5" s="213" t="s">
        <v>246</v>
      </c>
      <c r="B5" s="213" t="s">
        <v>249</v>
      </c>
      <c r="C5" s="213" t="s">
        <v>251</v>
      </c>
      <c r="D5" s="213" t="s">
        <v>247</v>
      </c>
      <c r="E5" s="213" t="s">
        <v>248</v>
      </c>
      <c r="F5" s="214" t="s">
        <v>724</v>
      </c>
      <c r="G5" s="215" t="s">
        <v>252</v>
      </c>
      <c r="H5" s="215" t="s">
        <v>253</v>
      </c>
      <c r="I5" s="215" t="s">
        <v>255</v>
      </c>
      <c r="J5" s="215" t="s">
        <v>254</v>
      </c>
      <c r="K5" s="213" t="s">
        <v>256</v>
      </c>
      <c r="L5" s="213" t="s">
        <v>437</v>
      </c>
      <c r="M5" s="213" t="s">
        <v>258</v>
      </c>
      <c r="N5" s="215" t="s">
        <v>259</v>
      </c>
    </row>
    <row r="6" spans="1:14">
      <c r="A6" s="929" t="s">
        <v>725</v>
      </c>
      <c r="B6" s="929" t="s">
        <v>726</v>
      </c>
      <c r="C6" s="929" t="s">
        <v>387</v>
      </c>
      <c r="D6" s="929" t="s">
        <v>391</v>
      </c>
      <c r="E6" s="929" t="s">
        <v>385</v>
      </c>
      <c r="F6" s="929" t="s">
        <v>727</v>
      </c>
      <c r="G6" s="930">
        <v>43628</v>
      </c>
      <c r="H6" s="930"/>
      <c r="I6" s="930">
        <v>43640</v>
      </c>
      <c r="J6" s="930">
        <v>45100</v>
      </c>
      <c r="K6" s="931">
        <v>0</v>
      </c>
      <c r="L6" s="932">
        <v>0</v>
      </c>
      <c r="M6" s="929"/>
      <c r="N6" s="930">
        <v>44896</v>
      </c>
    </row>
    <row r="7" spans="1:14">
      <c r="A7" s="216" t="s">
        <v>728</v>
      </c>
      <c r="B7" s="216" t="s">
        <v>729</v>
      </c>
      <c r="C7" s="216" t="s">
        <v>387</v>
      </c>
      <c r="D7" s="216" t="s">
        <v>267</v>
      </c>
      <c r="E7" s="216" t="s">
        <v>730</v>
      </c>
      <c r="F7" s="216" t="s">
        <v>731</v>
      </c>
      <c r="G7" s="217"/>
      <c r="H7" s="217"/>
      <c r="I7" s="217">
        <v>42437</v>
      </c>
      <c r="J7" s="217">
        <v>44262</v>
      </c>
      <c r="K7" s="218">
        <v>0</v>
      </c>
      <c r="L7" s="219">
        <v>0</v>
      </c>
      <c r="M7" s="216"/>
      <c r="N7" s="217">
        <v>44760</v>
      </c>
    </row>
    <row r="8" spans="1:14">
      <c r="A8" s="929" t="s">
        <v>732</v>
      </c>
      <c r="B8" s="929" t="s">
        <v>733</v>
      </c>
      <c r="C8" s="929" t="s">
        <v>387</v>
      </c>
      <c r="D8" s="929" t="s">
        <v>267</v>
      </c>
      <c r="E8" s="929" t="s">
        <v>730</v>
      </c>
      <c r="F8" s="929" t="s">
        <v>734</v>
      </c>
      <c r="G8" s="930">
        <v>42657</v>
      </c>
      <c r="H8" s="930"/>
      <c r="I8" s="930">
        <v>42684</v>
      </c>
      <c r="J8" s="930">
        <v>44509</v>
      </c>
      <c r="K8" s="931">
        <v>0</v>
      </c>
      <c r="L8" s="932">
        <v>0</v>
      </c>
      <c r="M8" s="929"/>
      <c r="N8" s="930">
        <v>44780</v>
      </c>
    </row>
    <row r="9" spans="1:14">
      <c r="A9" s="216" t="s">
        <v>735</v>
      </c>
      <c r="B9" s="216" t="s">
        <v>736</v>
      </c>
      <c r="C9" s="216" t="s">
        <v>387</v>
      </c>
      <c r="D9" s="216" t="s">
        <v>267</v>
      </c>
      <c r="E9" s="216" t="s">
        <v>385</v>
      </c>
      <c r="F9" s="216" t="s">
        <v>737</v>
      </c>
      <c r="G9" s="217"/>
      <c r="H9" s="217"/>
      <c r="I9" s="217">
        <v>42710</v>
      </c>
      <c r="J9" s="217">
        <v>51840</v>
      </c>
      <c r="K9" s="218">
        <v>0</v>
      </c>
      <c r="L9" s="219">
        <v>0</v>
      </c>
      <c r="M9" s="216"/>
      <c r="N9" s="217">
        <v>44830</v>
      </c>
    </row>
    <row r="10" spans="1:14">
      <c r="A10" s="929" t="s">
        <v>738</v>
      </c>
      <c r="B10" s="929" t="s">
        <v>739</v>
      </c>
      <c r="C10" s="929" t="s">
        <v>387</v>
      </c>
      <c r="D10" s="929" t="s">
        <v>267</v>
      </c>
      <c r="E10" s="929" t="s">
        <v>385</v>
      </c>
      <c r="F10" s="929" t="s">
        <v>740</v>
      </c>
      <c r="G10" s="930"/>
      <c r="H10" s="930"/>
      <c r="I10" s="930">
        <v>42719</v>
      </c>
      <c r="J10" s="930">
        <v>41987</v>
      </c>
      <c r="K10" s="931">
        <v>0</v>
      </c>
      <c r="L10" s="932">
        <v>0</v>
      </c>
      <c r="M10" s="929"/>
      <c r="N10" s="930">
        <v>45479</v>
      </c>
    </row>
    <row r="11" spans="1:14">
      <c r="A11" s="216" t="s">
        <v>741</v>
      </c>
      <c r="B11" s="216" t="s">
        <v>742</v>
      </c>
      <c r="C11" s="216" t="s">
        <v>387</v>
      </c>
      <c r="D11" s="216" t="s">
        <v>267</v>
      </c>
      <c r="E11" s="216" t="s">
        <v>385</v>
      </c>
      <c r="F11" s="216" t="s">
        <v>743</v>
      </c>
      <c r="G11" s="217">
        <v>44706</v>
      </c>
      <c r="H11" s="217"/>
      <c r="I11" s="217">
        <v>45401</v>
      </c>
      <c r="J11" s="217">
        <v>46861</v>
      </c>
      <c r="K11" s="218">
        <v>48</v>
      </c>
      <c r="L11" s="219">
        <v>48</v>
      </c>
      <c r="M11" s="216"/>
      <c r="N11" s="217">
        <v>45698</v>
      </c>
    </row>
    <row r="12" spans="1:14">
      <c r="A12" s="929" t="s">
        <v>400</v>
      </c>
      <c r="B12" s="929" t="s">
        <v>744</v>
      </c>
      <c r="C12" s="929" t="s">
        <v>387</v>
      </c>
      <c r="D12" s="929" t="s">
        <v>315</v>
      </c>
      <c r="E12" s="929" t="s">
        <v>730</v>
      </c>
      <c r="F12" s="929" t="s">
        <v>745</v>
      </c>
      <c r="G12" s="930"/>
      <c r="H12" s="930"/>
      <c r="I12" s="930">
        <v>42908</v>
      </c>
      <c r="J12" s="930">
        <v>44733</v>
      </c>
      <c r="K12" s="931">
        <v>0</v>
      </c>
      <c r="L12" s="932">
        <v>0</v>
      </c>
      <c r="M12" s="929"/>
      <c r="N12" s="930">
        <v>45421</v>
      </c>
    </row>
    <row r="13" spans="1:14">
      <c r="A13" s="216" t="s">
        <v>746</v>
      </c>
      <c r="B13" s="216" t="s">
        <v>747</v>
      </c>
      <c r="C13" s="216" t="s">
        <v>387</v>
      </c>
      <c r="D13" s="216" t="s">
        <v>315</v>
      </c>
      <c r="E13" s="216" t="s">
        <v>730</v>
      </c>
      <c r="F13" s="216"/>
      <c r="G13" s="217"/>
      <c r="H13" s="217"/>
      <c r="I13" s="217">
        <v>42760</v>
      </c>
      <c r="J13" s="217">
        <v>44585</v>
      </c>
      <c r="K13" s="218">
        <v>0</v>
      </c>
      <c r="L13" s="219">
        <v>0</v>
      </c>
      <c r="M13" s="216"/>
      <c r="N13" s="217"/>
    </row>
    <row r="14" spans="1:14">
      <c r="A14" s="929" t="s">
        <v>748</v>
      </c>
      <c r="B14" s="929" t="s">
        <v>749</v>
      </c>
      <c r="C14" s="929" t="s">
        <v>387</v>
      </c>
      <c r="D14" s="929" t="s">
        <v>267</v>
      </c>
      <c r="E14" s="929" t="s">
        <v>730</v>
      </c>
      <c r="F14" s="929" t="s">
        <v>750</v>
      </c>
      <c r="G14" s="930"/>
      <c r="H14" s="930"/>
      <c r="I14" s="930"/>
      <c r="J14" s="930"/>
      <c r="K14" s="931">
        <v>0</v>
      </c>
      <c r="L14" s="932">
        <v>0</v>
      </c>
      <c r="M14" s="929"/>
      <c r="N14" s="930">
        <v>44835</v>
      </c>
    </row>
    <row r="15" spans="1:14">
      <c r="A15" s="216" t="s">
        <v>384</v>
      </c>
      <c r="B15" s="216" t="s">
        <v>751</v>
      </c>
      <c r="C15" s="216" t="s">
        <v>387</v>
      </c>
      <c r="D15" s="216" t="s">
        <v>267</v>
      </c>
      <c r="E15" s="216" t="s">
        <v>385</v>
      </c>
      <c r="F15" s="216" t="s">
        <v>386</v>
      </c>
      <c r="G15" s="217">
        <v>44565</v>
      </c>
      <c r="H15" s="217"/>
      <c r="I15" s="217">
        <v>44712</v>
      </c>
      <c r="J15" s="217">
        <v>52016</v>
      </c>
      <c r="K15" s="218">
        <v>169</v>
      </c>
      <c r="L15" s="219">
        <v>169</v>
      </c>
      <c r="M15" s="216"/>
      <c r="N15" s="217">
        <v>45031</v>
      </c>
    </row>
    <row r="16" spans="1:14">
      <c r="A16" s="929" t="s">
        <v>388</v>
      </c>
      <c r="B16" s="929" t="s">
        <v>752</v>
      </c>
      <c r="C16" s="929" t="s">
        <v>387</v>
      </c>
      <c r="D16" s="929" t="s">
        <v>267</v>
      </c>
      <c r="E16" s="929" t="s">
        <v>385</v>
      </c>
      <c r="F16" s="929" t="s">
        <v>389</v>
      </c>
      <c r="G16" s="930">
        <v>44596</v>
      </c>
      <c r="H16" s="930"/>
      <c r="I16" s="930">
        <v>44712</v>
      </c>
      <c r="J16" s="930">
        <v>52016</v>
      </c>
      <c r="K16" s="931">
        <v>196</v>
      </c>
      <c r="L16" s="932">
        <v>196</v>
      </c>
      <c r="M16" s="929"/>
      <c r="N16" s="930"/>
    </row>
    <row r="17" spans="1:14">
      <c r="A17" s="216" t="s">
        <v>388</v>
      </c>
      <c r="B17" s="216" t="s">
        <v>753</v>
      </c>
      <c r="C17" s="216" t="s">
        <v>387</v>
      </c>
      <c r="D17" s="216" t="s">
        <v>267</v>
      </c>
      <c r="E17" s="216" t="s">
        <v>385</v>
      </c>
      <c r="F17" s="216" t="s">
        <v>390</v>
      </c>
      <c r="G17" s="217">
        <v>44596</v>
      </c>
      <c r="H17" s="217"/>
      <c r="I17" s="217">
        <v>44712</v>
      </c>
      <c r="J17" s="217">
        <v>52016</v>
      </c>
      <c r="K17" s="218">
        <v>189</v>
      </c>
      <c r="L17" s="219">
        <v>0</v>
      </c>
      <c r="M17" s="216"/>
      <c r="N17" s="217"/>
    </row>
    <row r="18" spans="1:14">
      <c r="A18" s="929" t="s">
        <v>384</v>
      </c>
      <c r="B18" s="929" t="s">
        <v>754</v>
      </c>
      <c r="C18" s="929" t="s">
        <v>387</v>
      </c>
      <c r="D18" s="929" t="s">
        <v>391</v>
      </c>
      <c r="E18" s="929" t="s">
        <v>385</v>
      </c>
      <c r="F18" s="929" t="s">
        <v>392</v>
      </c>
      <c r="G18" s="930">
        <v>44715</v>
      </c>
      <c r="H18" s="930"/>
      <c r="I18" s="930">
        <v>44841</v>
      </c>
      <c r="J18" s="930">
        <v>52145</v>
      </c>
      <c r="K18" s="931">
        <v>150</v>
      </c>
      <c r="L18" s="932">
        <v>150</v>
      </c>
      <c r="M18" s="929"/>
      <c r="N18" s="930">
        <v>45032</v>
      </c>
    </row>
    <row r="19" spans="1:14">
      <c r="A19" s="216" t="s">
        <v>388</v>
      </c>
      <c r="B19" s="216" t="s">
        <v>755</v>
      </c>
      <c r="C19" s="216" t="s">
        <v>387</v>
      </c>
      <c r="D19" s="216" t="s">
        <v>391</v>
      </c>
      <c r="E19" s="216" t="s">
        <v>385</v>
      </c>
      <c r="F19" s="216" t="s">
        <v>393</v>
      </c>
      <c r="G19" s="217">
        <v>44715</v>
      </c>
      <c r="H19" s="217"/>
      <c r="I19" s="217">
        <v>44841</v>
      </c>
      <c r="J19" s="217">
        <v>52145</v>
      </c>
      <c r="K19" s="218">
        <v>149</v>
      </c>
      <c r="L19" s="219">
        <v>149</v>
      </c>
      <c r="M19" s="216"/>
      <c r="N19" s="217">
        <v>45032</v>
      </c>
    </row>
    <row r="20" spans="1:14">
      <c r="A20" s="929" t="s">
        <v>394</v>
      </c>
      <c r="B20" s="929" t="s">
        <v>756</v>
      </c>
      <c r="C20" s="929" t="s">
        <v>387</v>
      </c>
      <c r="D20" s="929" t="s">
        <v>391</v>
      </c>
      <c r="E20" s="929" t="s">
        <v>385</v>
      </c>
      <c r="F20" s="929" t="s">
        <v>395</v>
      </c>
      <c r="G20" s="930">
        <v>44715</v>
      </c>
      <c r="H20" s="930"/>
      <c r="I20" s="930">
        <v>44841</v>
      </c>
      <c r="J20" s="930">
        <v>52145</v>
      </c>
      <c r="K20" s="931">
        <v>0</v>
      </c>
      <c r="L20" s="932">
        <v>0</v>
      </c>
      <c r="M20" s="929"/>
      <c r="N20" s="930">
        <v>45032</v>
      </c>
    </row>
    <row r="21" spans="1:14">
      <c r="A21" s="216" t="s">
        <v>394</v>
      </c>
      <c r="B21" s="216" t="s">
        <v>757</v>
      </c>
      <c r="C21" s="216" t="s">
        <v>387</v>
      </c>
      <c r="D21" s="216" t="s">
        <v>391</v>
      </c>
      <c r="E21" s="216" t="s">
        <v>385</v>
      </c>
      <c r="F21" s="216" t="s">
        <v>396</v>
      </c>
      <c r="G21" s="217">
        <v>44715</v>
      </c>
      <c r="H21" s="217"/>
      <c r="I21" s="217">
        <v>44841</v>
      </c>
      <c r="J21" s="217">
        <v>52145</v>
      </c>
      <c r="K21" s="218">
        <v>0</v>
      </c>
      <c r="L21" s="219">
        <v>0</v>
      </c>
      <c r="M21" s="216"/>
      <c r="N21" s="217">
        <v>45032</v>
      </c>
    </row>
    <row r="22" spans="1:14">
      <c r="A22" s="929" t="s">
        <v>388</v>
      </c>
      <c r="B22" s="929" t="s">
        <v>758</v>
      </c>
      <c r="C22" s="929" t="s">
        <v>387</v>
      </c>
      <c r="D22" s="929" t="s">
        <v>391</v>
      </c>
      <c r="E22" s="929" t="s">
        <v>385</v>
      </c>
      <c r="F22" s="929" t="s">
        <v>397</v>
      </c>
      <c r="G22" s="930">
        <v>44715</v>
      </c>
      <c r="H22" s="930"/>
      <c r="I22" s="930">
        <v>44841</v>
      </c>
      <c r="J22" s="930">
        <v>52145</v>
      </c>
      <c r="K22" s="931">
        <v>0</v>
      </c>
      <c r="L22" s="932">
        <v>0</v>
      </c>
      <c r="M22" s="929"/>
      <c r="N22" s="930">
        <v>45032</v>
      </c>
    </row>
    <row r="23" spans="1:14">
      <c r="A23" s="216" t="s">
        <v>398</v>
      </c>
      <c r="B23" s="216" t="s">
        <v>759</v>
      </c>
      <c r="C23" s="216" t="s">
        <v>387</v>
      </c>
      <c r="D23" s="216" t="s">
        <v>267</v>
      </c>
      <c r="E23" s="216" t="s">
        <v>385</v>
      </c>
      <c r="F23" s="216" t="s">
        <v>399</v>
      </c>
      <c r="G23" s="217">
        <v>44375</v>
      </c>
      <c r="H23" s="217"/>
      <c r="I23" s="217">
        <v>44844</v>
      </c>
      <c r="J23" s="217">
        <v>46304</v>
      </c>
      <c r="K23" s="218">
        <v>0</v>
      </c>
      <c r="L23" s="219">
        <v>0</v>
      </c>
      <c r="M23" s="216"/>
      <c r="N23" s="217"/>
    </row>
    <row r="24" spans="1:14">
      <c r="A24" s="929" t="s">
        <v>400</v>
      </c>
      <c r="B24" s="929" t="s">
        <v>760</v>
      </c>
      <c r="C24" s="929" t="s">
        <v>387</v>
      </c>
      <c r="D24" s="929" t="s">
        <v>315</v>
      </c>
      <c r="E24" s="929" t="s">
        <v>385</v>
      </c>
      <c r="F24" s="929" t="s">
        <v>401</v>
      </c>
      <c r="G24" s="930">
        <v>44623</v>
      </c>
      <c r="H24" s="930"/>
      <c r="I24" s="930">
        <v>44715</v>
      </c>
      <c r="J24" s="930">
        <v>46540</v>
      </c>
      <c r="K24" s="931">
        <v>0</v>
      </c>
      <c r="L24" s="932">
        <v>0</v>
      </c>
      <c r="M24" s="929"/>
      <c r="N24" s="930"/>
    </row>
    <row r="25" spans="1:14">
      <c r="A25" s="216" t="s">
        <v>761</v>
      </c>
      <c r="B25" s="216" t="s">
        <v>762</v>
      </c>
      <c r="C25" s="216" t="s">
        <v>387</v>
      </c>
      <c r="D25" s="216" t="s">
        <v>315</v>
      </c>
      <c r="E25" s="216" t="s">
        <v>385</v>
      </c>
      <c r="F25" s="216" t="s">
        <v>763</v>
      </c>
      <c r="G25" s="217">
        <v>43802</v>
      </c>
      <c r="H25" s="217"/>
      <c r="I25" s="217">
        <v>43900</v>
      </c>
      <c r="J25" s="217">
        <v>45725</v>
      </c>
      <c r="K25" s="218">
        <v>0</v>
      </c>
      <c r="L25" s="219">
        <v>0</v>
      </c>
      <c r="M25" s="216"/>
      <c r="N25" s="217"/>
    </row>
    <row r="26" spans="1:14">
      <c r="A26" s="929" t="s">
        <v>764</v>
      </c>
      <c r="B26" s="929" t="s">
        <v>765</v>
      </c>
      <c r="C26" s="929" t="s">
        <v>387</v>
      </c>
      <c r="D26" s="929" t="s">
        <v>267</v>
      </c>
      <c r="E26" s="929" t="s">
        <v>730</v>
      </c>
      <c r="F26" s="929" t="s">
        <v>766</v>
      </c>
      <c r="G26" s="930">
        <v>43798</v>
      </c>
      <c r="H26" s="930"/>
      <c r="I26" s="930">
        <v>43928</v>
      </c>
      <c r="J26" s="930">
        <v>45388</v>
      </c>
      <c r="K26" s="931">
        <v>149</v>
      </c>
      <c r="L26" s="932">
        <v>149</v>
      </c>
      <c r="M26" s="929"/>
      <c r="N26" s="930"/>
    </row>
    <row r="27" spans="1:14">
      <c r="A27" s="216" t="s">
        <v>767</v>
      </c>
      <c r="B27" s="216" t="s">
        <v>768</v>
      </c>
      <c r="C27" s="216" t="s">
        <v>387</v>
      </c>
      <c r="D27" s="216" t="s">
        <v>769</v>
      </c>
      <c r="E27" s="216" t="s">
        <v>385</v>
      </c>
      <c r="F27" s="216" t="s">
        <v>770</v>
      </c>
      <c r="G27" s="217">
        <v>44993</v>
      </c>
      <c r="H27" s="217"/>
      <c r="I27" s="217">
        <v>45189</v>
      </c>
      <c r="J27" s="217">
        <v>46649</v>
      </c>
      <c r="K27" s="218">
        <v>150</v>
      </c>
      <c r="L27" s="219">
        <v>150</v>
      </c>
      <c r="M27" s="216"/>
      <c r="N27" s="217">
        <v>45698</v>
      </c>
    </row>
    <row r="28" spans="1:14">
      <c r="A28" s="929" t="s">
        <v>410</v>
      </c>
      <c r="B28" s="929" t="s">
        <v>771</v>
      </c>
      <c r="C28" s="929" t="s">
        <v>387</v>
      </c>
      <c r="D28" s="929" t="s">
        <v>267</v>
      </c>
      <c r="E28" s="929" t="s">
        <v>268</v>
      </c>
      <c r="F28" s="929" t="s">
        <v>772</v>
      </c>
      <c r="G28" s="930">
        <v>44629</v>
      </c>
      <c r="H28" s="930"/>
      <c r="I28" s="930">
        <v>45429</v>
      </c>
      <c r="J28" s="930">
        <v>49080</v>
      </c>
      <c r="K28" s="931">
        <v>5</v>
      </c>
      <c r="L28" s="932">
        <v>5</v>
      </c>
      <c r="M28" s="929"/>
      <c r="N28" s="930"/>
    </row>
    <row r="29" spans="1:14">
      <c r="A29" s="216" t="s">
        <v>725</v>
      </c>
      <c r="B29" s="216" t="s">
        <v>773</v>
      </c>
      <c r="C29" s="216" t="s">
        <v>387</v>
      </c>
      <c r="D29" s="216" t="s">
        <v>267</v>
      </c>
      <c r="E29" s="216" t="s">
        <v>268</v>
      </c>
      <c r="F29" s="216" t="s">
        <v>774</v>
      </c>
      <c r="G29" s="217"/>
      <c r="H29" s="217"/>
      <c r="I29" s="217">
        <v>42709</v>
      </c>
      <c r="J29" s="217">
        <v>51839</v>
      </c>
      <c r="K29" s="218">
        <v>200</v>
      </c>
      <c r="L29" s="219">
        <v>200</v>
      </c>
      <c r="M29" s="216"/>
      <c r="N29" s="217"/>
    </row>
    <row r="30" spans="1:14">
      <c r="A30" s="929" t="s">
        <v>738</v>
      </c>
      <c r="B30" s="929" t="s">
        <v>775</v>
      </c>
      <c r="C30" s="929" t="s">
        <v>387</v>
      </c>
      <c r="D30" s="929" t="s">
        <v>267</v>
      </c>
      <c r="E30" s="929" t="s">
        <v>385</v>
      </c>
      <c r="F30" s="929" t="s">
        <v>776</v>
      </c>
      <c r="G30" s="930"/>
      <c r="H30" s="930"/>
      <c r="I30" s="930">
        <v>42709</v>
      </c>
      <c r="J30" s="930">
        <v>51839</v>
      </c>
      <c r="K30" s="931">
        <v>197</v>
      </c>
      <c r="L30" s="932">
        <v>197</v>
      </c>
      <c r="M30" s="929"/>
      <c r="N30" s="930"/>
    </row>
    <row r="31" spans="1:14">
      <c r="A31" s="216" t="s">
        <v>777</v>
      </c>
      <c r="B31" s="216" t="s">
        <v>778</v>
      </c>
      <c r="C31" s="216" t="s">
        <v>779</v>
      </c>
      <c r="D31" s="216" t="s">
        <v>267</v>
      </c>
      <c r="E31" s="216" t="s">
        <v>385</v>
      </c>
      <c r="F31" s="216" t="s">
        <v>780</v>
      </c>
      <c r="G31" s="217">
        <v>43223</v>
      </c>
      <c r="H31" s="217"/>
      <c r="I31" s="217">
        <v>43396</v>
      </c>
      <c r="J31" s="217">
        <v>47048</v>
      </c>
      <c r="K31" s="218">
        <v>5</v>
      </c>
      <c r="L31" s="219">
        <v>0</v>
      </c>
      <c r="M31" s="216"/>
      <c r="N31" s="217">
        <v>44781</v>
      </c>
    </row>
    <row r="32" spans="1:14">
      <c r="A32" s="929" t="s">
        <v>781</v>
      </c>
      <c r="B32" s="929" t="s">
        <v>782</v>
      </c>
      <c r="C32" s="929" t="s">
        <v>779</v>
      </c>
      <c r="D32" s="929" t="s">
        <v>267</v>
      </c>
      <c r="E32" s="929" t="s">
        <v>385</v>
      </c>
      <c r="F32" s="929" t="s">
        <v>783</v>
      </c>
      <c r="G32" s="930"/>
      <c r="H32" s="930"/>
      <c r="I32" s="930">
        <v>43411</v>
      </c>
      <c r="J32" s="930">
        <v>47063</v>
      </c>
      <c r="K32" s="931">
        <v>0</v>
      </c>
      <c r="L32" s="932">
        <v>0</v>
      </c>
      <c r="M32" s="929"/>
      <c r="N32" s="930">
        <v>44789</v>
      </c>
    </row>
    <row r="33" spans="1:14">
      <c r="A33" s="216" t="s">
        <v>784</v>
      </c>
      <c r="B33" s="216" t="s">
        <v>785</v>
      </c>
      <c r="C33" s="216" t="s">
        <v>779</v>
      </c>
      <c r="D33" s="216" t="s">
        <v>267</v>
      </c>
      <c r="E33" s="216" t="s">
        <v>385</v>
      </c>
      <c r="F33" s="216" t="s">
        <v>786</v>
      </c>
      <c r="G33" s="217">
        <v>43815</v>
      </c>
      <c r="H33" s="217"/>
      <c r="I33" s="217">
        <v>43852</v>
      </c>
      <c r="J33" s="217">
        <v>47504</v>
      </c>
      <c r="K33" s="218">
        <v>0</v>
      </c>
      <c r="L33" s="219">
        <v>0</v>
      </c>
      <c r="M33" s="216"/>
      <c r="N33" s="217">
        <v>44830</v>
      </c>
    </row>
    <row r="34" spans="1:14">
      <c r="A34" s="929" t="s">
        <v>787</v>
      </c>
      <c r="B34" s="929" t="s">
        <v>788</v>
      </c>
      <c r="C34" s="929" t="s">
        <v>779</v>
      </c>
      <c r="D34" s="929" t="s">
        <v>267</v>
      </c>
      <c r="E34" s="929" t="s">
        <v>385</v>
      </c>
      <c r="F34" s="929" t="s">
        <v>789</v>
      </c>
      <c r="G34" s="930">
        <v>45301</v>
      </c>
      <c r="H34" s="930"/>
      <c r="I34" s="930">
        <v>45391</v>
      </c>
      <c r="J34" s="930">
        <v>49042</v>
      </c>
      <c r="K34" s="931">
        <v>5</v>
      </c>
      <c r="L34" s="932">
        <v>5</v>
      </c>
      <c r="M34" s="929"/>
      <c r="N34" s="930"/>
    </row>
    <row r="35" spans="1:14">
      <c r="A35" s="216" t="s">
        <v>787</v>
      </c>
      <c r="B35" s="216" t="s">
        <v>790</v>
      </c>
      <c r="C35" s="216" t="s">
        <v>779</v>
      </c>
      <c r="D35" s="216" t="s">
        <v>267</v>
      </c>
      <c r="E35" s="216" t="s">
        <v>385</v>
      </c>
      <c r="F35" s="216" t="s">
        <v>791</v>
      </c>
      <c r="G35" s="217">
        <v>45321</v>
      </c>
      <c r="H35" s="217"/>
      <c r="I35" s="217">
        <v>45391</v>
      </c>
      <c r="J35" s="217">
        <v>49042</v>
      </c>
      <c r="K35" s="218">
        <v>5</v>
      </c>
      <c r="L35" s="219">
        <v>5</v>
      </c>
      <c r="M35" s="216"/>
      <c r="N35" s="217"/>
    </row>
    <row r="36" spans="1:14">
      <c r="A36" s="929" t="s">
        <v>792</v>
      </c>
      <c r="B36" s="929" t="s">
        <v>793</v>
      </c>
      <c r="C36" s="929" t="s">
        <v>403</v>
      </c>
      <c r="D36" s="929" t="s">
        <v>267</v>
      </c>
      <c r="E36" s="929" t="s">
        <v>730</v>
      </c>
      <c r="F36" s="929" t="s">
        <v>794</v>
      </c>
      <c r="G36" s="930">
        <v>43066</v>
      </c>
      <c r="H36" s="930"/>
      <c r="I36" s="930">
        <v>43216</v>
      </c>
      <c r="J36" s="930">
        <v>44890</v>
      </c>
      <c r="K36" s="931">
        <v>105</v>
      </c>
      <c r="L36" s="932">
        <v>0</v>
      </c>
      <c r="M36" s="929"/>
      <c r="N36" s="930">
        <v>44776</v>
      </c>
    </row>
    <row r="37" spans="1:14">
      <c r="A37" s="216" t="s">
        <v>781</v>
      </c>
      <c r="B37" s="216" t="s">
        <v>795</v>
      </c>
      <c r="C37" s="216" t="s">
        <v>403</v>
      </c>
      <c r="D37" s="216" t="s">
        <v>267</v>
      </c>
      <c r="E37" s="216" t="s">
        <v>730</v>
      </c>
      <c r="F37" s="216" t="s">
        <v>796</v>
      </c>
      <c r="G37" s="217">
        <v>42547</v>
      </c>
      <c r="H37" s="217"/>
      <c r="I37" s="217">
        <v>43214</v>
      </c>
      <c r="J37" s="217">
        <v>44674</v>
      </c>
      <c r="K37" s="218">
        <v>0</v>
      </c>
      <c r="L37" s="219">
        <v>0</v>
      </c>
      <c r="M37" s="216"/>
      <c r="N37" s="217">
        <v>45698</v>
      </c>
    </row>
    <row r="38" spans="1:14">
      <c r="A38" s="929" t="s">
        <v>410</v>
      </c>
      <c r="B38" s="929" t="s">
        <v>797</v>
      </c>
      <c r="C38" s="929" t="s">
        <v>403</v>
      </c>
      <c r="D38" s="929" t="s">
        <v>267</v>
      </c>
      <c r="E38" s="929" t="s">
        <v>730</v>
      </c>
      <c r="F38" s="929" t="s">
        <v>798</v>
      </c>
      <c r="G38" s="930">
        <v>43125</v>
      </c>
      <c r="H38" s="930"/>
      <c r="I38" s="930">
        <v>43217</v>
      </c>
      <c r="J38" s="930">
        <v>44677</v>
      </c>
      <c r="K38" s="931">
        <v>0</v>
      </c>
      <c r="L38" s="932">
        <v>0</v>
      </c>
      <c r="M38" s="929"/>
      <c r="N38" s="930">
        <v>44782</v>
      </c>
    </row>
    <row r="39" spans="1:14">
      <c r="A39" s="216" t="s">
        <v>410</v>
      </c>
      <c r="B39" s="216" t="s">
        <v>799</v>
      </c>
      <c r="C39" s="216" t="s">
        <v>403</v>
      </c>
      <c r="D39" s="216" t="s">
        <v>267</v>
      </c>
      <c r="E39" s="216" t="s">
        <v>730</v>
      </c>
      <c r="F39" s="216" t="s">
        <v>800</v>
      </c>
      <c r="G39" s="217">
        <v>43125</v>
      </c>
      <c r="H39" s="217"/>
      <c r="I39" s="217">
        <v>43217</v>
      </c>
      <c r="J39" s="217">
        <v>44677</v>
      </c>
      <c r="K39" s="218">
        <v>0</v>
      </c>
      <c r="L39" s="219">
        <v>0</v>
      </c>
      <c r="M39" s="216"/>
      <c r="N39" s="217">
        <v>44757</v>
      </c>
    </row>
    <row r="40" spans="1:14">
      <c r="A40" s="929" t="s">
        <v>801</v>
      </c>
      <c r="B40" s="929" t="s">
        <v>802</v>
      </c>
      <c r="C40" s="929" t="s">
        <v>403</v>
      </c>
      <c r="D40" s="929" t="s">
        <v>267</v>
      </c>
      <c r="E40" s="929" t="s">
        <v>730</v>
      </c>
      <c r="F40" s="929" t="s">
        <v>803</v>
      </c>
      <c r="G40" s="930">
        <v>42745</v>
      </c>
      <c r="H40" s="930"/>
      <c r="I40" s="930"/>
      <c r="J40" s="930"/>
      <c r="K40" s="931">
        <v>0</v>
      </c>
      <c r="L40" s="932">
        <v>0</v>
      </c>
      <c r="M40" s="929"/>
      <c r="N40" s="930"/>
    </row>
    <row r="41" spans="1:14">
      <c r="A41" s="216" t="s">
        <v>761</v>
      </c>
      <c r="B41" s="216" t="s">
        <v>804</v>
      </c>
      <c r="C41" s="216" t="s">
        <v>403</v>
      </c>
      <c r="D41" s="216" t="s">
        <v>315</v>
      </c>
      <c r="E41" s="216" t="s">
        <v>730</v>
      </c>
      <c r="F41" s="216" t="s">
        <v>805</v>
      </c>
      <c r="G41" s="217">
        <v>42045</v>
      </c>
      <c r="H41" s="217"/>
      <c r="I41" s="217">
        <v>42143</v>
      </c>
      <c r="J41" s="217">
        <v>43969</v>
      </c>
      <c r="K41" s="218">
        <v>0</v>
      </c>
      <c r="L41" s="219">
        <v>0</v>
      </c>
      <c r="M41" s="216"/>
      <c r="N41" s="217">
        <v>44766</v>
      </c>
    </row>
    <row r="42" spans="1:14">
      <c r="A42" s="929" t="s">
        <v>806</v>
      </c>
      <c r="B42" s="929" t="s">
        <v>807</v>
      </c>
      <c r="C42" s="929" t="s">
        <v>403</v>
      </c>
      <c r="D42" s="929" t="s">
        <v>267</v>
      </c>
      <c r="E42" s="929" t="s">
        <v>385</v>
      </c>
      <c r="F42" s="929" t="s">
        <v>808</v>
      </c>
      <c r="G42" s="930">
        <v>43354</v>
      </c>
      <c r="H42" s="930"/>
      <c r="I42" s="930">
        <v>43409</v>
      </c>
      <c r="J42" s="930">
        <v>44869</v>
      </c>
      <c r="K42" s="931">
        <v>0</v>
      </c>
      <c r="L42" s="932">
        <v>0</v>
      </c>
      <c r="M42" s="929"/>
      <c r="N42" s="930">
        <v>44788</v>
      </c>
    </row>
    <row r="43" spans="1:14">
      <c r="A43" s="216" t="s">
        <v>809</v>
      </c>
      <c r="B43" s="216" t="s">
        <v>810</v>
      </c>
      <c r="C43" s="216" t="s">
        <v>403</v>
      </c>
      <c r="D43" s="216" t="s">
        <v>267</v>
      </c>
      <c r="E43" s="216" t="s">
        <v>730</v>
      </c>
      <c r="F43" s="216" t="s">
        <v>811</v>
      </c>
      <c r="G43" s="217">
        <v>42381</v>
      </c>
      <c r="H43" s="217"/>
      <c r="I43" s="217">
        <v>42384</v>
      </c>
      <c r="J43" s="217">
        <v>44210</v>
      </c>
      <c r="K43" s="218">
        <v>0</v>
      </c>
      <c r="L43" s="219">
        <v>0</v>
      </c>
      <c r="M43" s="216"/>
      <c r="N43" s="217"/>
    </row>
    <row r="44" spans="1:14">
      <c r="A44" s="929" t="s">
        <v>725</v>
      </c>
      <c r="B44" s="929" t="s">
        <v>812</v>
      </c>
      <c r="C44" s="929" t="s">
        <v>403</v>
      </c>
      <c r="D44" s="929" t="s">
        <v>267</v>
      </c>
      <c r="E44" s="929" t="s">
        <v>385</v>
      </c>
      <c r="F44" s="929" t="s">
        <v>813</v>
      </c>
      <c r="G44" s="930"/>
      <c r="H44" s="930"/>
      <c r="I44" s="930">
        <v>43420</v>
      </c>
      <c r="J44" s="930">
        <v>44880</v>
      </c>
      <c r="K44" s="931">
        <v>0</v>
      </c>
      <c r="L44" s="932">
        <v>0</v>
      </c>
      <c r="M44" s="929"/>
      <c r="N44" s="930">
        <v>44759</v>
      </c>
    </row>
    <row r="45" spans="1:14">
      <c r="A45" s="216" t="s">
        <v>814</v>
      </c>
      <c r="B45" s="216" t="s">
        <v>815</v>
      </c>
      <c r="C45" s="216" t="s">
        <v>403</v>
      </c>
      <c r="D45" s="216" t="s">
        <v>267</v>
      </c>
      <c r="E45" s="216" t="s">
        <v>730</v>
      </c>
      <c r="F45" s="216" t="s">
        <v>816</v>
      </c>
      <c r="G45" s="217">
        <v>42291</v>
      </c>
      <c r="H45" s="217"/>
      <c r="I45" s="217">
        <v>42389</v>
      </c>
      <c r="J45" s="217">
        <v>44215</v>
      </c>
      <c r="K45" s="218">
        <v>0</v>
      </c>
      <c r="L45" s="219">
        <v>0</v>
      </c>
      <c r="M45" s="216"/>
      <c r="N45" s="217">
        <v>44759</v>
      </c>
    </row>
    <row r="46" spans="1:14">
      <c r="A46" s="929" t="s">
        <v>817</v>
      </c>
      <c r="B46" s="929" t="s">
        <v>818</v>
      </c>
      <c r="C46" s="929" t="s">
        <v>403</v>
      </c>
      <c r="D46" s="929" t="s">
        <v>267</v>
      </c>
      <c r="E46" s="929" t="s">
        <v>730</v>
      </c>
      <c r="F46" s="929" t="s">
        <v>819</v>
      </c>
      <c r="G46" s="930">
        <v>41723</v>
      </c>
      <c r="H46" s="930"/>
      <c r="I46" s="930">
        <v>41983</v>
      </c>
      <c r="J46" s="930">
        <v>43808</v>
      </c>
      <c r="K46" s="931">
        <v>0</v>
      </c>
      <c r="L46" s="932">
        <v>0</v>
      </c>
      <c r="M46" s="929"/>
      <c r="N46" s="930">
        <v>44761</v>
      </c>
    </row>
    <row r="47" spans="1:14">
      <c r="A47" s="216" t="s">
        <v>820</v>
      </c>
      <c r="B47" s="216" t="s">
        <v>821</v>
      </c>
      <c r="C47" s="216" t="s">
        <v>403</v>
      </c>
      <c r="D47" s="216" t="s">
        <v>267</v>
      </c>
      <c r="E47" s="216" t="s">
        <v>730</v>
      </c>
      <c r="F47" s="216" t="s">
        <v>822</v>
      </c>
      <c r="G47" s="217"/>
      <c r="H47" s="217"/>
      <c r="I47" s="217">
        <v>43329</v>
      </c>
      <c r="J47" s="217">
        <v>44789</v>
      </c>
      <c r="K47" s="218">
        <v>0</v>
      </c>
      <c r="L47" s="219">
        <v>0</v>
      </c>
      <c r="M47" s="216"/>
      <c r="N47" s="217">
        <v>44830</v>
      </c>
    </row>
    <row r="48" spans="1:14">
      <c r="A48" s="929" t="s">
        <v>725</v>
      </c>
      <c r="B48" s="929" t="s">
        <v>823</v>
      </c>
      <c r="C48" s="929" t="s">
        <v>403</v>
      </c>
      <c r="D48" s="929" t="s">
        <v>267</v>
      </c>
      <c r="E48" s="929" t="s">
        <v>385</v>
      </c>
      <c r="F48" s="929" t="s">
        <v>824</v>
      </c>
      <c r="G48" s="930"/>
      <c r="H48" s="930"/>
      <c r="I48" s="930">
        <v>43679</v>
      </c>
      <c r="J48" s="930">
        <v>45139</v>
      </c>
      <c r="K48" s="931">
        <v>0</v>
      </c>
      <c r="L48" s="932">
        <v>0</v>
      </c>
      <c r="M48" s="929"/>
      <c r="N48" s="930">
        <v>44762</v>
      </c>
    </row>
    <row r="49" spans="1:14">
      <c r="A49" s="216" t="s">
        <v>806</v>
      </c>
      <c r="B49" s="216" t="s">
        <v>825</v>
      </c>
      <c r="C49" s="216" t="s">
        <v>403</v>
      </c>
      <c r="D49" s="216" t="s">
        <v>267</v>
      </c>
      <c r="E49" s="216" t="s">
        <v>730</v>
      </c>
      <c r="F49" s="216" t="s">
        <v>826</v>
      </c>
      <c r="G49" s="217">
        <v>43243</v>
      </c>
      <c r="H49" s="217"/>
      <c r="I49" s="217">
        <v>43269</v>
      </c>
      <c r="J49" s="217">
        <v>44729</v>
      </c>
      <c r="K49" s="218">
        <v>0</v>
      </c>
      <c r="L49" s="219">
        <v>0</v>
      </c>
      <c r="M49" s="216"/>
      <c r="N49" s="217">
        <v>44788</v>
      </c>
    </row>
    <row r="50" spans="1:14">
      <c r="A50" s="929" t="s">
        <v>827</v>
      </c>
      <c r="B50" s="929" t="s">
        <v>828</v>
      </c>
      <c r="C50" s="929" t="s">
        <v>403</v>
      </c>
      <c r="D50" s="929" t="s">
        <v>267</v>
      </c>
      <c r="E50" s="929" t="s">
        <v>730</v>
      </c>
      <c r="F50" s="929" t="s">
        <v>829</v>
      </c>
      <c r="G50" s="930"/>
      <c r="H50" s="930"/>
      <c r="I50" s="930">
        <v>42394</v>
      </c>
      <c r="J50" s="930">
        <v>44222</v>
      </c>
      <c r="K50" s="931">
        <v>0</v>
      </c>
      <c r="L50" s="932">
        <v>0</v>
      </c>
      <c r="M50" s="929"/>
      <c r="N50" s="930">
        <v>44762</v>
      </c>
    </row>
    <row r="51" spans="1:14">
      <c r="A51" s="216" t="s">
        <v>806</v>
      </c>
      <c r="B51" s="216" t="s">
        <v>830</v>
      </c>
      <c r="C51" s="216" t="s">
        <v>403</v>
      </c>
      <c r="D51" s="216" t="s">
        <v>267</v>
      </c>
      <c r="E51" s="216" t="s">
        <v>385</v>
      </c>
      <c r="F51" s="216" t="s">
        <v>831</v>
      </c>
      <c r="G51" s="217">
        <v>43392</v>
      </c>
      <c r="H51" s="217"/>
      <c r="I51" s="217">
        <v>43846</v>
      </c>
      <c r="J51" s="217">
        <v>47498</v>
      </c>
      <c r="K51" s="218">
        <v>0</v>
      </c>
      <c r="L51" s="219">
        <v>0</v>
      </c>
      <c r="M51" s="216"/>
      <c r="N51" s="217">
        <v>44835</v>
      </c>
    </row>
    <row r="52" spans="1:14">
      <c r="A52" s="929" t="s">
        <v>728</v>
      </c>
      <c r="B52" s="929" t="s">
        <v>832</v>
      </c>
      <c r="C52" s="929" t="s">
        <v>403</v>
      </c>
      <c r="D52" s="929" t="s">
        <v>267</v>
      </c>
      <c r="E52" s="929" t="s">
        <v>730</v>
      </c>
      <c r="F52" s="929" t="s">
        <v>833</v>
      </c>
      <c r="G52" s="930"/>
      <c r="H52" s="930"/>
      <c r="I52" s="930">
        <v>42437</v>
      </c>
      <c r="J52" s="930">
        <v>44262</v>
      </c>
      <c r="K52" s="931">
        <v>0</v>
      </c>
      <c r="L52" s="932">
        <v>0</v>
      </c>
      <c r="M52" s="929"/>
      <c r="N52" s="930">
        <v>44762</v>
      </c>
    </row>
    <row r="53" spans="1:14">
      <c r="A53" s="216" t="s">
        <v>728</v>
      </c>
      <c r="B53" s="216" t="s">
        <v>834</v>
      </c>
      <c r="C53" s="216" t="s">
        <v>403</v>
      </c>
      <c r="D53" s="216" t="s">
        <v>267</v>
      </c>
      <c r="E53" s="216" t="s">
        <v>730</v>
      </c>
      <c r="F53" s="216" t="s">
        <v>835</v>
      </c>
      <c r="G53" s="217"/>
      <c r="H53" s="217"/>
      <c r="I53" s="217">
        <v>42437</v>
      </c>
      <c r="J53" s="217">
        <v>44262</v>
      </c>
      <c r="K53" s="218">
        <v>0</v>
      </c>
      <c r="L53" s="219">
        <v>0</v>
      </c>
      <c r="M53" s="216"/>
      <c r="N53" s="217">
        <v>44762</v>
      </c>
    </row>
    <row r="54" spans="1:14">
      <c r="A54" s="929" t="s">
        <v>725</v>
      </c>
      <c r="B54" s="929" t="s">
        <v>836</v>
      </c>
      <c r="C54" s="929" t="s">
        <v>403</v>
      </c>
      <c r="D54" s="929" t="s">
        <v>267</v>
      </c>
      <c r="E54" s="929" t="s">
        <v>730</v>
      </c>
      <c r="F54" s="929" t="s">
        <v>837</v>
      </c>
      <c r="G54" s="930"/>
      <c r="H54" s="930"/>
      <c r="I54" s="930">
        <v>42395</v>
      </c>
      <c r="J54" s="930">
        <v>44221</v>
      </c>
      <c r="K54" s="931">
        <v>0</v>
      </c>
      <c r="L54" s="932">
        <v>0</v>
      </c>
      <c r="M54" s="929"/>
      <c r="N54" s="930">
        <v>44776</v>
      </c>
    </row>
    <row r="55" spans="1:14">
      <c r="A55" s="216" t="s">
        <v>838</v>
      </c>
      <c r="B55" s="216" t="s">
        <v>839</v>
      </c>
      <c r="C55" s="216" t="s">
        <v>403</v>
      </c>
      <c r="D55" s="216" t="s">
        <v>267</v>
      </c>
      <c r="E55" s="216" t="s">
        <v>385</v>
      </c>
      <c r="F55" s="216" t="s">
        <v>840</v>
      </c>
      <c r="G55" s="217"/>
      <c r="H55" s="217"/>
      <c r="I55" s="217">
        <v>43684</v>
      </c>
      <c r="J55" s="217">
        <v>45144</v>
      </c>
      <c r="K55" s="218">
        <v>0</v>
      </c>
      <c r="L55" s="219">
        <v>0</v>
      </c>
      <c r="M55" s="216"/>
      <c r="N55" s="217"/>
    </row>
    <row r="56" spans="1:14">
      <c r="A56" s="929" t="s">
        <v>841</v>
      </c>
      <c r="B56" s="929" t="s">
        <v>842</v>
      </c>
      <c r="C56" s="929" t="s">
        <v>403</v>
      </c>
      <c r="D56" s="929" t="s">
        <v>267</v>
      </c>
      <c r="E56" s="929" t="s">
        <v>385</v>
      </c>
      <c r="F56" s="929" t="s">
        <v>843</v>
      </c>
      <c r="G56" s="930"/>
      <c r="H56" s="930"/>
      <c r="I56" s="930">
        <v>44012</v>
      </c>
      <c r="J56" s="930">
        <v>45472</v>
      </c>
      <c r="K56" s="931">
        <v>0</v>
      </c>
      <c r="L56" s="932">
        <v>0</v>
      </c>
      <c r="M56" s="929"/>
      <c r="N56" s="930">
        <v>44781</v>
      </c>
    </row>
    <row r="57" spans="1:14">
      <c r="A57" s="216" t="s">
        <v>844</v>
      </c>
      <c r="B57" s="216" t="s">
        <v>845</v>
      </c>
      <c r="C57" s="216" t="s">
        <v>403</v>
      </c>
      <c r="D57" s="216" t="s">
        <v>267</v>
      </c>
      <c r="E57" s="216" t="s">
        <v>385</v>
      </c>
      <c r="F57" s="216" t="s">
        <v>846</v>
      </c>
      <c r="G57" s="217">
        <v>43556</v>
      </c>
      <c r="H57" s="217"/>
      <c r="I57" s="217">
        <v>43573</v>
      </c>
      <c r="J57" s="217">
        <v>45033</v>
      </c>
      <c r="K57" s="218">
        <v>0</v>
      </c>
      <c r="L57" s="219">
        <v>0</v>
      </c>
      <c r="M57" s="216"/>
      <c r="N57" s="217">
        <v>45688</v>
      </c>
    </row>
    <row r="58" spans="1:14">
      <c r="A58" s="929" t="s">
        <v>844</v>
      </c>
      <c r="B58" s="929" t="s">
        <v>847</v>
      </c>
      <c r="C58" s="929" t="s">
        <v>403</v>
      </c>
      <c r="D58" s="929" t="s">
        <v>267</v>
      </c>
      <c r="E58" s="929" t="s">
        <v>385</v>
      </c>
      <c r="F58" s="929" t="s">
        <v>848</v>
      </c>
      <c r="G58" s="930">
        <v>43535</v>
      </c>
      <c r="H58" s="930"/>
      <c r="I58" s="930">
        <v>43560</v>
      </c>
      <c r="J58" s="930">
        <v>45386</v>
      </c>
      <c r="K58" s="931">
        <v>0</v>
      </c>
      <c r="L58" s="932">
        <v>0</v>
      </c>
      <c r="M58" s="929"/>
      <c r="N58" s="930">
        <v>45688</v>
      </c>
    </row>
    <row r="59" spans="1:14">
      <c r="A59" s="216" t="s">
        <v>844</v>
      </c>
      <c r="B59" s="216" t="s">
        <v>849</v>
      </c>
      <c r="C59" s="216" t="s">
        <v>403</v>
      </c>
      <c r="D59" s="216" t="s">
        <v>267</v>
      </c>
      <c r="E59" s="216" t="s">
        <v>385</v>
      </c>
      <c r="F59" s="216" t="s">
        <v>850</v>
      </c>
      <c r="G59" s="217">
        <v>43535</v>
      </c>
      <c r="H59" s="217"/>
      <c r="I59" s="217">
        <v>43560</v>
      </c>
      <c r="J59" s="217">
        <v>45020</v>
      </c>
      <c r="K59" s="218">
        <v>0</v>
      </c>
      <c r="L59" s="219">
        <v>0</v>
      </c>
      <c r="M59" s="216"/>
      <c r="N59" s="217">
        <v>45688</v>
      </c>
    </row>
    <row r="60" spans="1:14">
      <c r="A60" s="929" t="s">
        <v>844</v>
      </c>
      <c r="B60" s="929" t="s">
        <v>851</v>
      </c>
      <c r="C60" s="929" t="s">
        <v>403</v>
      </c>
      <c r="D60" s="929" t="s">
        <v>267</v>
      </c>
      <c r="E60" s="929" t="s">
        <v>385</v>
      </c>
      <c r="F60" s="929" t="s">
        <v>852</v>
      </c>
      <c r="G60" s="930">
        <v>43535</v>
      </c>
      <c r="H60" s="930"/>
      <c r="I60" s="930">
        <v>43560</v>
      </c>
      <c r="J60" s="930">
        <v>45023</v>
      </c>
      <c r="K60" s="931">
        <v>0</v>
      </c>
      <c r="L60" s="932">
        <v>0</v>
      </c>
      <c r="M60" s="929"/>
      <c r="N60" s="930">
        <v>45688</v>
      </c>
    </row>
    <row r="61" spans="1:14">
      <c r="A61" s="216" t="s">
        <v>844</v>
      </c>
      <c r="B61" s="216" t="s">
        <v>853</v>
      </c>
      <c r="C61" s="216" t="s">
        <v>403</v>
      </c>
      <c r="D61" s="216" t="s">
        <v>267</v>
      </c>
      <c r="E61" s="216" t="s">
        <v>385</v>
      </c>
      <c r="F61" s="216" t="s">
        <v>854</v>
      </c>
      <c r="G61" s="217">
        <v>43535</v>
      </c>
      <c r="H61" s="217"/>
      <c r="I61" s="217">
        <v>43560</v>
      </c>
      <c r="J61" s="217">
        <v>45020</v>
      </c>
      <c r="K61" s="218">
        <v>0</v>
      </c>
      <c r="L61" s="219">
        <v>0</v>
      </c>
      <c r="M61" s="216"/>
      <c r="N61" s="217">
        <v>45688</v>
      </c>
    </row>
    <row r="62" spans="1:14">
      <c r="A62" s="929" t="s">
        <v>844</v>
      </c>
      <c r="B62" s="929" t="s">
        <v>855</v>
      </c>
      <c r="C62" s="929" t="s">
        <v>403</v>
      </c>
      <c r="D62" s="929" t="s">
        <v>267</v>
      </c>
      <c r="E62" s="929" t="s">
        <v>385</v>
      </c>
      <c r="F62" s="929" t="s">
        <v>856</v>
      </c>
      <c r="G62" s="930">
        <v>43535</v>
      </c>
      <c r="H62" s="930"/>
      <c r="I62" s="930">
        <v>43560</v>
      </c>
      <c r="J62" s="930">
        <v>45020</v>
      </c>
      <c r="K62" s="931">
        <v>0</v>
      </c>
      <c r="L62" s="932">
        <v>0</v>
      </c>
      <c r="M62" s="929"/>
      <c r="N62" s="930">
        <v>45688</v>
      </c>
    </row>
    <row r="63" spans="1:14">
      <c r="A63" s="216" t="s">
        <v>844</v>
      </c>
      <c r="B63" s="216" t="s">
        <v>857</v>
      </c>
      <c r="C63" s="216" t="s">
        <v>403</v>
      </c>
      <c r="D63" s="216" t="s">
        <v>267</v>
      </c>
      <c r="E63" s="216" t="s">
        <v>385</v>
      </c>
      <c r="F63" s="216" t="s">
        <v>858</v>
      </c>
      <c r="G63" s="217">
        <v>43525</v>
      </c>
      <c r="H63" s="217"/>
      <c r="I63" s="217">
        <v>43560</v>
      </c>
      <c r="J63" s="217">
        <v>45020</v>
      </c>
      <c r="K63" s="218">
        <v>0</v>
      </c>
      <c r="L63" s="219">
        <v>0</v>
      </c>
      <c r="M63" s="216"/>
      <c r="N63" s="217">
        <v>45688</v>
      </c>
    </row>
    <row r="64" spans="1:14">
      <c r="A64" s="929" t="s">
        <v>844</v>
      </c>
      <c r="B64" s="929" t="s">
        <v>859</v>
      </c>
      <c r="C64" s="929" t="s">
        <v>403</v>
      </c>
      <c r="D64" s="929" t="s">
        <v>267</v>
      </c>
      <c r="E64" s="929" t="s">
        <v>385</v>
      </c>
      <c r="F64" s="929" t="s">
        <v>860</v>
      </c>
      <c r="G64" s="930">
        <v>43525</v>
      </c>
      <c r="H64" s="930"/>
      <c r="I64" s="930">
        <v>43560</v>
      </c>
      <c r="J64" s="930">
        <v>45020</v>
      </c>
      <c r="K64" s="931">
        <v>0</v>
      </c>
      <c r="L64" s="932">
        <v>0</v>
      </c>
      <c r="M64" s="929"/>
      <c r="N64" s="930">
        <v>45688</v>
      </c>
    </row>
    <row r="65" spans="1:14">
      <c r="A65" s="216" t="s">
        <v>844</v>
      </c>
      <c r="B65" s="216" t="s">
        <v>861</v>
      </c>
      <c r="C65" s="216" t="s">
        <v>403</v>
      </c>
      <c r="D65" s="216" t="s">
        <v>267</v>
      </c>
      <c r="E65" s="216" t="s">
        <v>385</v>
      </c>
      <c r="F65" s="216" t="s">
        <v>862</v>
      </c>
      <c r="G65" s="217">
        <v>43535</v>
      </c>
      <c r="H65" s="217"/>
      <c r="I65" s="217">
        <v>43560</v>
      </c>
      <c r="J65" s="217">
        <v>45020</v>
      </c>
      <c r="K65" s="218">
        <v>0</v>
      </c>
      <c r="L65" s="219">
        <v>0</v>
      </c>
      <c r="M65" s="216"/>
      <c r="N65" s="217">
        <v>45688</v>
      </c>
    </row>
    <row r="66" spans="1:14">
      <c r="A66" s="929" t="s">
        <v>844</v>
      </c>
      <c r="B66" s="929" t="s">
        <v>863</v>
      </c>
      <c r="C66" s="929" t="s">
        <v>403</v>
      </c>
      <c r="D66" s="929" t="s">
        <v>267</v>
      </c>
      <c r="E66" s="929" t="s">
        <v>385</v>
      </c>
      <c r="F66" s="929" t="s">
        <v>864</v>
      </c>
      <c r="G66" s="930">
        <v>43556</v>
      </c>
      <c r="H66" s="930"/>
      <c r="I66" s="930">
        <v>43560</v>
      </c>
      <c r="J66" s="930">
        <v>45020</v>
      </c>
      <c r="K66" s="931">
        <v>0</v>
      </c>
      <c r="L66" s="932">
        <v>0</v>
      </c>
      <c r="M66" s="929"/>
      <c r="N66" s="930">
        <v>45688</v>
      </c>
    </row>
    <row r="67" spans="1:14">
      <c r="A67" s="216" t="s">
        <v>844</v>
      </c>
      <c r="B67" s="216" t="s">
        <v>865</v>
      </c>
      <c r="C67" s="216" t="s">
        <v>403</v>
      </c>
      <c r="D67" s="216" t="s">
        <v>267</v>
      </c>
      <c r="E67" s="216" t="s">
        <v>385</v>
      </c>
      <c r="F67" s="216" t="s">
        <v>866</v>
      </c>
      <c r="G67" s="217">
        <v>43556</v>
      </c>
      <c r="H67" s="217"/>
      <c r="I67" s="217">
        <v>43560</v>
      </c>
      <c r="J67" s="217">
        <v>45020</v>
      </c>
      <c r="K67" s="218">
        <v>0</v>
      </c>
      <c r="L67" s="219">
        <v>0</v>
      </c>
      <c r="M67" s="216"/>
      <c r="N67" s="217">
        <v>45688</v>
      </c>
    </row>
    <row r="68" spans="1:14">
      <c r="A68" s="929" t="s">
        <v>844</v>
      </c>
      <c r="B68" s="929" t="s">
        <v>867</v>
      </c>
      <c r="C68" s="929" t="s">
        <v>403</v>
      </c>
      <c r="D68" s="929" t="s">
        <v>267</v>
      </c>
      <c r="E68" s="929" t="s">
        <v>385</v>
      </c>
      <c r="F68" s="929" t="s">
        <v>868</v>
      </c>
      <c r="G68" s="930">
        <v>43556</v>
      </c>
      <c r="H68" s="930"/>
      <c r="I68" s="930">
        <v>43560</v>
      </c>
      <c r="J68" s="930">
        <v>45020</v>
      </c>
      <c r="K68" s="931">
        <v>0</v>
      </c>
      <c r="L68" s="932">
        <v>0</v>
      </c>
      <c r="M68" s="929"/>
      <c r="N68" s="930">
        <v>45688</v>
      </c>
    </row>
    <row r="69" spans="1:14">
      <c r="A69" s="216" t="s">
        <v>869</v>
      </c>
      <c r="B69" s="216" t="s">
        <v>870</v>
      </c>
      <c r="C69" s="216" t="s">
        <v>403</v>
      </c>
      <c r="D69" s="216" t="s">
        <v>267</v>
      </c>
      <c r="E69" s="216" t="s">
        <v>385</v>
      </c>
      <c r="F69" s="216" t="s">
        <v>871</v>
      </c>
      <c r="G69" s="217">
        <v>43950</v>
      </c>
      <c r="H69" s="217"/>
      <c r="I69" s="217">
        <v>44026</v>
      </c>
      <c r="J69" s="217">
        <v>45486</v>
      </c>
      <c r="K69" s="218">
        <v>0</v>
      </c>
      <c r="L69" s="219">
        <v>0</v>
      </c>
      <c r="M69" s="216"/>
      <c r="N69" s="217">
        <v>44781</v>
      </c>
    </row>
    <row r="70" spans="1:14">
      <c r="A70" s="929" t="s">
        <v>872</v>
      </c>
      <c r="B70" s="929" t="s">
        <v>873</v>
      </c>
      <c r="C70" s="929" t="s">
        <v>403</v>
      </c>
      <c r="D70" s="929" t="s">
        <v>267</v>
      </c>
      <c r="E70" s="929" t="s">
        <v>730</v>
      </c>
      <c r="F70" s="929" t="s">
        <v>874</v>
      </c>
      <c r="G70" s="930">
        <v>43948</v>
      </c>
      <c r="H70" s="930"/>
      <c r="I70" s="930">
        <v>44026</v>
      </c>
      <c r="J70" s="930">
        <v>45486</v>
      </c>
      <c r="K70" s="931">
        <v>115</v>
      </c>
      <c r="L70" s="932">
        <v>115</v>
      </c>
      <c r="M70" s="929"/>
      <c r="N70" s="930">
        <v>45698</v>
      </c>
    </row>
    <row r="71" spans="1:14">
      <c r="A71" s="216" t="s">
        <v>781</v>
      </c>
      <c r="B71" s="216" t="s">
        <v>875</v>
      </c>
      <c r="C71" s="216" t="s">
        <v>403</v>
      </c>
      <c r="D71" s="216" t="s">
        <v>267</v>
      </c>
      <c r="E71" s="216" t="s">
        <v>385</v>
      </c>
      <c r="F71" s="216" t="s">
        <v>876</v>
      </c>
      <c r="G71" s="217">
        <v>44032</v>
      </c>
      <c r="H71" s="217"/>
      <c r="I71" s="217">
        <v>44439</v>
      </c>
      <c r="J71" s="217">
        <v>45899</v>
      </c>
      <c r="K71" s="218">
        <v>149</v>
      </c>
      <c r="L71" s="219">
        <v>149</v>
      </c>
      <c r="M71" s="216"/>
      <c r="N71" s="217">
        <v>45698</v>
      </c>
    </row>
    <row r="72" spans="1:14">
      <c r="A72" s="929" t="s">
        <v>781</v>
      </c>
      <c r="B72" s="929" t="s">
        <v>877</v>
      </c>
      <c r="C72" s="929" t="s">
        <v>403</v>
      </c>
      <c r="D72" s="929" t="s">
        <v>267</v>
      </c>
      <c r="E72" s="929" t="s">
        <v>385</v>
      </c>
      <c r="F72" s="929" t="s">
        <v>878</v>
      </c>
      <c r="G72" s="930">
        <v>44032</v>
      </c>
      <c r="H72" s="930"/>
      <c r="I72" s="930">
        <v>44439</v>
      </c>
      <c r="J72" s="930">
        <v>45899</v>
      </c>
      <c r="K72" s="931">
        <v>149571</v>
      </c>
      <c r="L72" s="932">
        <v>149571</v>
      </c>
      <c r="M72" s="929"/>
      <c r="N72" s="930">
        <v>45698</v>
      </c>
    </row>
    <row r="73" spans="1:14">
      <c r="A73" s="216" t="s">
        <v>781</v>
      </c>
      <c r="B73" s="216" t="s">
        <v>879</v>
      </c>
      <c r="C73" s="216" t="s">
        <v>403</v>
      </c>
      <c r="D73" s="216" t="s">
        <v>267</v>
      </c>
      <c r="E73" s="216" t="s">
        <v>730</v>
      </c>
      <c r="F73" s="216" t="s">
        <v>880</v>
      </c>
      <c r="G73" s="217">
        <v>42547</v>
      </c>
      <c r="H73" s="217"/>
      <c r="I73" s="217">
        <v>43214</v>
      </c>
      <c r="J73" s="217">
        <v>44674</v>
      </c>
      <c r="K73" s="218">
        <v>0</v>
      </c>
      <c r="L73" s="219">
        <v>0</v>
      </c>
      <c r="M73" s="216"/>
      <c r="N73" s="217">
        <v>44781</v>
      </c>
    </row>
    <row r="74" spans="1:14">
      <c r="A74" s="929" t="s">
        <v>388</v>
      </c>
      <c r="B74" s="929" t="s">
        <v>881</v>
      </c>
      <c r="C74" s="929" t="s">
        <v>403</v>
      </c>
      <c r="D74" s="929" t="s">
        <v>267</v>
      </c>
      <c r="E74" s="929" t="s">
        <v>730</v>
      </c>
      <c r="F74" s="929" t="s">
        <v>882</v>
      </c>
      <c r="G74" s="930">
        <v>42480</v>
      </c>
      <c r="H74" s="930"/>
      <c r="I74" s="930">
        <v>42587</v>
      </c>
      <c r="J74" s="930">
        <v>44412</v>
      </c>
      <c r="K74" s="931">
        <v>364</v>
      </c>
      <c r="L74" s="932">
        <v>364</v>
      </c>
      <c r="M74" s="929"/>
      <c r="N74" s="930">
        <v>45698</v>
      </c>
    </row>
    <row r="75" spans="1:14">
      <c r="A75" s="216" t="s">
        <v>388</v>
      </c>
      <c r="B75" s="216" t="s">
        <v>883</v>
      </c>
      <c r="C75" s="216" t="s">
        <v>403</v>
      </c>
      <c r="D75" s="216" t="s">
        <v>267</v>
      </c>
      <c r="E75" s="216" t="s">
        <v>730</v>
      </c>
      <c r="F75" s="216" t="s">
        <v>884</v>
      </c>
      <c r="G75" s="217"/>
      <c r="H75" s="217"/>
      <c r="I75" s="217">
        <v>43413</v>
      </c>
      <c r="J75" s="217">
        <v>44873</v>
      </c>
      <c r="K75" s="218">
        <v>0</v>
      </c>
      <c r="L75" s="219">
        <v>0</v>
      </c>
      <c r="M75" s="216"/>
      <c r="N75" s="217">
        <v>45698</v>
      </c>
    </row>
    <row r="76" spans="1:14">
      <c r="A76" s="929" t="s">
        <v>820</v>
      </c>
      <c r="B76" s="929" t="s">
        <v>885</v>
      </c>
      <c r="C76" s="929" t="s">
        <v>403</v>
      </c>
      <c r="D76" s="929" t="s">
        <v>267</v>
      </c>
      <c r="E76" s="929" t="s">
        <v>385</v>
      </c>
      <c r="F76" s="929" t="s">
        <v>886</v>
      </c>
      <c r="G76" s="930">
        <v>43409</v>
      </c>
      <c r="H76" s="930"/>
      <c r="I76" s="930">
        <v>43490</v>
      </c>
      <c r="J76" s="930">
        <v>44950</v>
      </c>
      <c r="K76" s="931">
        <v>0</v>
      </c>
      <c r="L76" s="932">
        <v>0</v>
      </c>
      <c r="M76" s="929"/>
      <c r="N76" s="930">
        <v>44835</v>
      </c>
    </row>
    <row r="77" spans="1:14">
      <c r="A77" s="216" t="s">
        <v>806</v>
      </c>
      <c r="B77" s="216" t="s">
        <v>887</v>
      </c>
      <c r="C77" s="216" t="s">
        <v>403</v>
      </c>
      <c r="D77" s="216" t="s">
        <v>267</v>
      </c>
      <c r="E77" s="216" t="s">
        <v>385</v>
      </c>
      <c r="F77" s="216" t="s">
        <v>888</v>
      </c>
      <c r="G77" s="217">
        <v>43386</v>
      </c>
      <c r="H77" s="217"/>
      <c r="I77" s="217">
        <v>43471</v>
      </c>
      <c r="J77" s="217">
        <v>47123</v>
      </c>
      <c r="K77" s="218">
        <v>0</v>
      </c>
      <c r="L77" s="219">
        <v>0</v>
      </c>
      <c r="M77" s="216"/>
      <c r="N77" s="217">
        <v>44789</v>
      </c>
    </row>
    <row r="78" spans="1:14">
      <c r="A78" s="929" t="s">
        <v>814</v>
      </c>
      <c r="B78" s="929" t="s">
        <v>889</v>
      </c>
      <c r="C78" s="929" t="s">
        <v>403</v>
      </c>
      <c r="D78" s="929" t="s">
        <v>267</v>
      </c>
      <c r="E78" s="929" t="s">
        <v>730</v>
      </c>
      <c r="F78" s="929" t="s">
        <v>890</v>
      </c>
      <c r="G78" s="930">
        <v>43217</v>
      </c>
      <c r="H78" s="930"/>
      <c r="I78" s="930">
        <v>43192</v>
      </c>
      <c r="J78" s="930">
        <v>44652</v>
      </c>
      <c r="K78" s="931">
        <v>0</v>
      </c>
      <c r="L78" s="932">
        <v>0</v>
      </c>
      <c r="M78" s="929"/>
      <c r="N78" s="930"/>
    </row>
    <row r="79" spans="1:14">
      <c r="A79" s="216" t="s">
        <v>891</v>
      </c>
      <c r="B79" s="216" t="s">
        <v>892</v>
      </c>
      <c r="C79" s="216" t="s">
        <v>403</v>
      </c>
      <c r="D79" s="216" t="s">
        <v>893</v>
      </c>
      <c r="E79" s="216" t="s">
        <v>385</v>
      </c>
      <c r="F79" s="216" t="s">
        <v>894</v>
      </c>
      <c r="G79" s="217">
        <v>43915</v>
      </c>
      <c r="H79" s="217"/>
      <c r="I79" s="217">
        <v>43936</v>
      </c>
      <c r="J79" s="217">
        <v>45396</v>
      </c>
      <c r="K79" s="218">
        <v>0</v>
      </c>
      <c r="L79" s="219">
        <v>0</v>
      </c>
      <c r="M79" s="216"/>
      <c r="N79" s="217">
        <v>44780</v>
      </c>
    </row>
    <row r="80" spans="1:14">
      <c r="A80" s="929" t="s">
        <v>891</v>
      </c>
      <c r="B80" s="929" t="s">
        <v>895</v>
      </c>
      <c r="C80" s="929" t="s">
        <v>403</v>
      </c>
      <c r="D80" s="929" t="s">
        <v>267</v>
      </c>
      <c r="E80" s="929" t="s">
        <v>385</v>
      </c>
      <c r="F80" s="929" t="s">
        <v>896</v>
      </c>
      <c r="G80" s="930">
        <v>43915</v>
      </c>
      <c r="H80" s="930"/>
      <c r="I80" s="930">
        <v>43936</v>
      </c>
      <c r="J80" s="930">
        <v>45396</v>
      </c>
      <c r="K80" s="931">
        <v>0</v>
      </c>
      <c r="L80" s="932">
        <v>0</v>
      </c>
      <c r="M80" s="929"/>
      <c r="N80" s="930"/>
    </row>
    <row r="81" spans="1:14">
      <c r="A81" s="216" t="s">
        <v>897</v>
      </c>
      <c r="B81" s="216" t="s">
        <v>898</v>
      </c>
      <c r="C81" s="216" t="s">
        <v>403</v>
      </c>
      <c r="D81" s="216" t="s">
        <v>267</v>
      </c>
      <c r="E81" s="216" t="s">
        <v>730</v>
      </c>
      <c r="F81" s="216" t="s">
        <v>899</v>
      </c>
      <c r="G81" s="217">
        <v>41752</v>
      </c>
      <c r="H81" s="217"/>
      <c r="I81" s="217">
        <v>41932</v>
      </c>
      <c r="J81" s="217">
        <v>43757</v>
      </c>
      <c r="K81" s="218">
        <v>0</v>
      </c>
      <c r="L81" s="219">
        <v>0</v>
      </c>
      <c r="M81" s="216"/>
      <c r="N81" s="217"/>
    </row>
    <row r="82" spans="1:14">
      <c r="A82" s="929" t="s">
        <v>394</v>
      </c>
      <c r="B82" s="929" t="s">
        <v>900</v>
      </c>
      <c r="C82" s="929" t="s">
        <v>403</v>
      </c>
      <c r="D82" s="929" t="s">
        <v>267</v>
      </c>
      <c r="E82" s="929" t="s">
        <v>730</v>
      </c>
      <c r="F82" s="929" t="s">
        <v>901</v>
      </c>
      <c r="G82" s="930"/>
      <c r="H82" s="930"/>
      <c r="I82" s="930">
        <v>41955</v>
      </c>
      <c r="J82" s="930">
        <v>43780</v>
      </c>
      <c r="K82" s="931">
        <v>0</v>
      </c>
      <c r="L82" s="932">
        <v>0</v>
      </c>
      <c r="M82" s="929"/>
      <c r="N82" s="930">
        <v>44828</v>
      </c>
    </row>
    <row r="83" spans="1:14">
      <c r="A83" s="216" t="s">
        <v>725</v>
      </c>
      <c r="B83" s="216" t="s">
        <v>902</v>
      </c>
      <c r="C83" s="216" t="s">
        <v>403</v>
      </c>
      <c r="D83" s="216" t="s">
        <v>267</v>
      </c>
      <c r="E83" s="216" t="s">
        <v>385</v>
      </c>
      <c r="F83" s="216" t="s">
        <v>903</v>
      </c>
      <c r="G83" s="217">
        <v>43628</v>
      </c>
      <c r="H83" s="217"/>
      <c r="I83" s="217">
        <v>43636</v>
      </c>
      <c r="J83" s="217">
        <v>45096</v>
      </c>
      <c r="K83" s="218">
        <v>0</v>
      </c>
      <c r="L83" s="219">
        <v>0</v>
      </c>
      <c r="M83" s="216"/>
      <c r="N83" s="217"/>
    </row>
    <row r="84" spans="1:14">
      <c r="A84" s="929" t="s">
        <v>904</v>
      </c>
      <c r="B84" s="929" t="s">
        <v>905</v>
      </c>
      <c r="C84" s="929" t="s">
        <v>403</v>
      </c>
      <c r="D84" s="929" t="s">
        <v>267</v>
      </c>
      <c r="E84" s="929" t="s">
        <v>385</v>
      </c>
      <c r="F84" s="929" t="s">
        <v>906</v>
      </c>
      <c r="G84" s="930">
        <v>42366</v>
      </c>
      <c r="H84" s="930"/>
      <c r="I84" s="930">
        <v>44011</v>
      </c>
      <c r="J84" s="930">
        <v>45471</v>
      </c>
      <c r="K84" s="931">
        <v>0</v>
      </c>
      <c r="L84" s="932">
        <v>0</v>
      </c>
      <c r="M84" s="929"/>
      <c r="N84" s="930"/>
    </row>
    <row r="85" spans="1:14">
      <c r="A85" s="216" t="s">
        <v>904</v>
      </c>
      <c r="B85" s="216" t="s">
        <v>907</v>
      </c>
      <c r="C85" s="216" t="s">
        <v>403</v>
      </c>
      <c r="D85" s="216" t="s">
        <v>267</v>
      </c>
      <c r="E85" s="216" t="s">
        <v>385</v>
      </c>
      <c r="F85" s="216" t="s">
        <v>908</v>
      </c>
      <c r="G85" s="217">
        <v>42336</v>
      </c>
      <c r="H85" s="217"/>
      <c r="I85" s="217">
        <v>44011</v>
      </c>
      <c r="J85" s="217">
        <v>45471</v>
      </c>
      <c r="K85" s="218">
        <v>0</v>
      </c>
      <c r="L85" s="219">
        <v>0</v>
      </c>
      <c r="M85" s="216"/>
      <c r="N85" s="217"/>
    </row>
    <row r="86" spans="1:14">
      <c r="A86" s="929" t="s">
        <v>841</v>
      </c>
      <c r="B86" s="929" t="s">
        <v>909</v>
      </c>
      <c r="C86" s="929" t="s">
        <v>403</v>
      </c>
      <c r="D86" s="929" t="s">
        <v>267</v>
      </c>
      <c r="E86" s="929" t="s">
        <v>385</v>
      </c>
      <c r="F86" s="929" t="s">
        <v>910</v>
      </c>
      <c r="G86" s="930"/>
      <c r="H86" s="930"/>
      <c r="I86" s="930">
        <v>44012</v>
      </c>
      <c r="J86" s="930">
        <v>45472</v>
      </c>
      <c r="K86" s="931">
        <v>0</v>
      </c>
      <c r="L86" s="932">
        <v>0</v>
      </c>
      <c r="M86" s="929"/>
      <c r="N86" s="930">
        <v>44781</v>
      </c>
    </row>
    <row r="87" spans="1:14">
      <c r="A87" s="216" t="s">
        <v>911</v>
      </c>
      <c r="B87" s="216" t="s">
        <v>912</v>
      </c>
      <c r="C87" s="216" t="s">
        <v>403</v>
      </c>
      <c r="D87" s="216" t="s">
        <v>267</v>
      </c>
      <c r="E87" s="216" t="s">
        <v>385</v>
      </c>
      <c r="F87" s="216" t="s">
        <v>913</v>
      </c>
      <c r="G87" s="217">
        <v>43949</v>
      </c>
      <c r="H87" s="217"/>
      <c r="I87" s="217">
        <v>43996</v>
      </c>
      <c r="J87" s="217">
        <v>45456</v>
      </c>
      <c r="K87" s="218">
        <v>0</v>
      </c>
      <c r="L87" s="219">
        <v>0</v>
      </c>
      <c r="M87" s="216"/>
      <c r="N87" s="217"/>
    </row>
    <row r="88" spans="1:14">
      <c r="A88" s="929" t="s">
        <v>820</v>
      </c>
      <c r="B88" s="929" t="s">
        <v>914</v>
      </c>
      <c r="C88" s="929" t="s">
        <v>403</v>
      </c>
      <c r="D88" s="929" t="s">
        <v>267</v>
      </c>
      <c r="E88" s="929" t="s">
        <v>730</v>
      </c>
      <c r="F88" s="929" t="s">
        <v>915</v>
      </c>
      <c r="G88" s="930"/>
      <c r="H88" s="930"/>
      <c r="I88" s="930"/>
      <c r="J88" s="930"/>
      <c r="K88" s="931">
        <v>0</v>
      </c>
      <c r="L88" s="932">
        <v>0</v>
      </c>
      <c r="M88" s="929"/>
      <c r="N88" s="930">
        <v>44828</v>
      </c>
    </row>
    <row r="89" spans="1:14">
      <c r="A89" s="216" t="s">
        <v>844</v>
      </c>
      <c r="B89" s="216" t="s">
        <v>916</v>
      </c>
      <c r="C89" s="216" t="s">
        <v>403</v>
      </c>
      <c r="D89" s="216" t="s">
        <v>267</v>
      </c>
      <c r="E89" s="216" t="s">
        <v>385</v>
      </c>
      <c r="F89" s="216" t="s">
        <v>917</v>
      </c>
      <c r="G89" s="217">
        <v>43556</v>
      </c>
      <c r="H89" s="217"/>
      <c r="I89" s="217">
        <v>43560</v>
      </c>
      <c r="J89" s="217">
        <v>45020</v>
      </c>
      <c r="K89" s="218">
        <v>0</v>
      </c>
      <c r="L89" s="219">
        <v>0</v>
      </c>
      <c r="M89" s="216"/>
      <c r="N89" s="217">
        <v>45688</v>
      </c>
    </row>
    <row r="90" spans="1:14">
      <c r="A90" s="929" t="s">
        <v>806</v>
      </c>
      <c r="B90" s="929" t="s">
        <v>918</v>
      </c>
      <c r="C90" s="929" t="s">
        <v>403</v>
      </c>
      <c r="D90" s="929" t="s">
        <v>267</v>
      </c>
      <c r="E90" s="929" t="s">
        <v>730</v>
      </c>
      <c r="F90" s="929" t="s">
        <v>919</v>
      </c>
      <c r="G90" s="930">
        <v>43354</v>
      </c>
      <c r="H90" s="930"/>
      <c r="I90" s="930">
        <v>43269</v>
      </c>
      <c r="J90" s="930">
        <v>44729</v>
      </c>
      <c r="K90" s="931">
        <v>0</v>
      </c>
      <c r="L90" s="932">
        <v>0</v>
      </c>
      <c r="M90" s="929"/>
      <c r="N90" s="930">
        <v>44788</v>
      </c>
    </row>
    <row r="91" spans="1:14">
      <c r="A91" s="216" t="s">
        <v>381</v>
      </c>
      <c r="B91" s="216" t="s">
        <v>920</v>
      </c>
      <c r="C91" s="216" t="s">
        <v>403</v>
      </c>
      <c r="D91" s="216" t="s">
        <v>267</v>
      </c>
      <c r="E91" s="216" t="s">
        <v>385</v>
      </c>
      <c r="F91" s="216" t="s">
        <v>402</v>
      </c>
      <c r="G91" s="217">
        <v>44503</v>
      </c>
      <c r="H91" s="217"/>
      <c r="I91" s="217">
        <v>44568</v>
      </c>
      <c r="J91" s="217">
        <v>46028</v>
      </c>
      <c r="K91" s="218">
        <v>149</v>
      </c>
      <c r="L91" s="219">
        <v>149</v>
      </c>
      <c r="M91" s="216"/>
      <c r="N91" s="217">
        <v>45698</v>
      </c>
    </row>
    <row r="92" spans="1:14">
      <c r="A92" s="929" t="s">
        <v>404</v>
      </c>
      <c r="B92" s="929" t="s">
        <v>921</v>
      </c>
      <c r="C92" s="929" t="s">
        <v>403</v>
      </c>
      <c r="D92" s="929" t="s">
        <v>267</v>
      </c>
      <c r="E92" s="929" t="s">
        <v>385</v>
      </c>
      <c r="F92" s="929" t="s">
        <v>405</v>
      </c>
      <c r="G92" s="930">
        <v>44445</v>
      </c>
      <c r="H92" s="930"/>
      <c r="I92" s="930">
        <v>44872</v>
      </c>
      <c r="J92" s="930">
        <v>46332</v>
      </c>
      <c r="K92" s="931">
        <v>147</v>
      </c>
      <c r="L92" s="932">
        <v>147</v>
      </c>
      <c r="M92" s="929"/>
      <c r="N92" s="930">
        <v>45698</v>
      </c>
    </row>
    <row r="93" spans="1:14">
      <c r="A93" s="216" t="s">
        <v>820</v>
      </c>
      <c r="B93" s="216" t="s">
        <v>922</v>
      </c>
      <c r="C93" s="216" t="s">
        <v>403</v>
      </c>
      <c r="D93" s="216" t="s">
        <v>267</v>
      </c>
      <c r="E93" s="216" t="s">
        <v>730</v>
      </c>
      <c r="F93" s="216" t="s">
        <v>923</v>
      </c>
      <c r="G93" s="217"/>
      <c r="H93" s="217"/>
      <c r="I93" s="217">
        <v>41789</v>
      </c>
      <c r="J93" s="217">
        <v>43614</v>
      </c>
      <c r="K93" s="218">
        <v>172</v>
      </c>
      <c r="L93" s="219">
        <v>172</v>
      </c>
      <c r="M93" s="216"/>
      <c r="N93" s="217">
        <v>45698</v>
      </c>
    </row>
    <row r="94" spans="1:14">
      <c r="A94" s="929" t="s">
        <v>924</v>
      </c>
      <c r="B94" s="929" t="s">
        <v>925</v>
      </c>
      <c r="C94" s="929" t="s">
        <v>403</v>
      </c>
      <c r="D94" s="929" t="s">
        <v>267</v>
      </c>
      <c r="E94" s="929" t="s">
        <v>730</v>
      </c>
      <c r="F94" s="929" t="s">
        <v>926</v>
      </c>
      <c r="G94" s="930">
        <v>43805</v>
      </c>
      <c r="H94" s="930"/>
      <c r="I94" s="930">
        <v>44026</v>
      </c>
      <c r="J94" s="930">
        <v>45486</v>
      </c>
      <c r="K94" s="931">
        <v>149504</v>
      </c>
      <c r="L94" s="932">
        <v>149504</v>
      </c>
      <c r="M94" s="929"/>
      <c r="N94" s="930">
        <v>45698</v>
      </c>
    </row>
    <row r="95" spans="1:14">
      <c r="A95" s="216" t="s">
        <v>927</v>
      </c>
      <c r="B95" s="216" t="s">
        <v>928</v>
      </c>
      <c r="C95" s="216" t="s">
        <v>403</v>
      </c>
      <c r="D95" s="216" t="s">
        <v>267</v>
      </c>
      <c r="E95" s="216" t="s">
        <v>385</v>
      </c>
      <c r="F95" s="216" t="s">
        <v>929</v>
      </c>
      <c r="G95" s="217">
        <v>44322</v>
      </c>
      <c r="H95" s="217"/>
      <c r="I95" s="217"/>
      <c r="J95" s="217"/>
      <c r="K95" s="218">
        <v>0</v>
      </c>
      <c r="L95" s="219">
        <v>0</v>
      </c>
      <c r="M95" s="216"/>
      <c r="N95" s="217">
        <v>45698</v>
      </c>
    </row>
    <row r="96" spans="1:14">
      <c r="A96" s="929" t="s">
        <v>406</v>
      </c>
      <c r="B96" s="929" t="s">
        <v>930</v>
      </c>
      <c r="C96" s="929" t="s">
        <v>403</v>
      </c>
      <c r="D96" s="929" t="s">
        <v>407</v>
      </c>
      <c r="E96" s="929" t="s">
        <v>385</v>
      </c>
      <c r="F96" s="929" t="s">
        <v>408</v>
      </c>
      <c r="G96" s="930">
        <v>44523</v>
      </c>
      <c r="H96" s="930"/>
      <c r="I96" s="930">
        <v>44568</v>
      </c>
      <c r="J96" s="930">
        <v>46028</v>
      </c>
      <c r="K96" s="931">
        <v>147</v>
      </c>
      <c r="L96" s="932">
        <v>147</v>
      </c>
      <c r="M96" s="929"/>
      <c r="N96" s="930">
        <v>45698</v>
      </c>
    </row>
    <row r="97" spans="1:14">
      <c r="A97" s="216" t="s">
        <v>931</v>
      </c>
      <c r="B97" s="216" t="s">
        <v>932</v>
      </c>
      <c r="C97" s="216" t="s">
        <v>403</v>
      </c>
      <c r="D97" s="216" t="s">
        <v>267</v>
      </c>
      <c r="E97" s="216" t="s">
        <v>730</v>
      </c>
      <c r="F97" s="216" t="s">
        <v>933</v>
      </c>
      <c r="G97" s="217">
        <v>43888</v>
      </c>
      <c r="H97" s="217"/>
      <c r="I97" s="217">
        <v>44018</v>
      </c>
      <c r="J97" s="217">
        <v>45478</v>
      </c>
      <c r="K97" s="218">
        <v>149913</v>
      </c>
      <c r="L97" s="219">
        <v>149913</v>
      </c>
      <c r="M97" s="216"/>
      <c r="N97" s="217">
        <v>45698</v>
      </c>
    </row>
    <row r="98" spans="1:14">
      <c r="A98" s="929" t="s">
        <v>931</v>
      </c>
      <c r="B98" s="929" t="s">
        <v>934</v>
      </c>
      <c r="C98" s="929" t="s">
        <v>403</v>
      </c>
      <c r="D98" s="929" t="s">
        <v>267</v>
      </c>
      <c r="E98" s="929" t="s">
        <v>730</v>
      </c>
      <c r="F98" s="929" t="s">
        <v>935</v>
      </c>
      <c r="G98" s="930">
        <v>43888</v>
      </c>
      <c r="H98" s="930"/>
      <c r="I98" s="930">
        <v>44018</v>
      </c>
      <c r="J98" s="930">
        <v>45478</v>
      </c>
      <c r="K98" s="931">
        <v>125278</v>
      </c>
      <c r="L98" s="932">
        <v>125278</v>
      </c>
      <c r="M98" s="929"/>
      <c r="N98" s="930">
        <v>45698</v>
      </c>
    </row>
    <row r="99" spans="1:14">
      <c r="A99" s="216" t="s">
        <v>369</v>
      </c>
      <c r="B99" s="216" t="s">
        <v>936</v>
      </c>
      <c r="C99" s="216" t="s">
        <v>403</v>
      </c>
      <c r="D99" s="216" t="s">
        <v>267</v>
      </c>
      <c r="E99" s="216" t="s">
        <v>385</v>
      </c>
      <c r="F99" s="216" t="s">
        <v>409</v>
      </c>
      <c r="G99" s="217">
        <v>44510</v>
      </c>
      <c r="H99" s="217"/>
      <c r="I99" s="217">
        <v>44655</v>
      </c>
      <c r="J99" s="217">
        <v>46115</v>
      </c>
      <c r="K99" s="218">
        <v>39</v>
      </c>
      <c r="L99" s="219">
        <v>39</v>
      </c>
      <c r="M99" s="216"/>
      <c r="N99" s="217">
        <v>45698</v>
      </c>
    </row>
    <row r="100" spans="1:14">
      <c r="A100" s="929" t="s">
        <v>897</v>
      </c>
      <c r="B100" s="929" t="s">
        <v>937</v>
      </c>
      <c r="C100" s="929" t="s">
        <v>403</v>
      </c>
      <c r="D100" s="929" t="s">
        <v>267</v>
      </c>
      <c r="E100" s="929" t="s">
        <v>730</v>
      </c>
      <c r="F100" s="929" t="s">
        <v>938</v>
      </c>
      <c r="G100" s="930">
        <v>44134</v>
      </c>
      <c r="H100" s="930"/>
      <c r="I100" s="930">
        <v>44134</v>
      </c>
      <c r="J100" s="930">
        <v>45594</v>
      </c>
      <c r="K100" s="931">
        <v>148</v>
      </c>
      <c r="L100" s="932">
        <v>148</v>
      </c>
      <c r="M100" s="929"/>
      <c r="N100" s="930">
        <v>45698</v>
      </c>
    </row>
    <row r="101" spans="1:14">
      <c r="A101" s="216" t="s">
        <v>897</v>
      </c>
      <c r="B101" s="216" t="s">
        <v>939</v>
      </c>
      <c r="C101" s="216" t="s">
        <v>403</v>
      </c>
      <c r="D101" s="216" t="s">
        <v>267</v>
      </c>
      <c r="E101" s="216" t="s">
        <v>730</v>
      </c>
      <c r="F101" s="216" t="s">
        <v>940</v>
      </c>
      <c r="G101" s="217">
        <v>44104</v>
      </c>
      <c r="H101" s="217"/>
      <c r="I101" s="217">
        <v>44134</v>
      </c>
      <c r="J101" s="217">
        <v>45594</v>
      </c>
      <c r="K101" s="218">
        <v>149</v>
      </c>
      <c r="L101" s="219">
        <v>149</v>
      </c>
      <c r="M101" s="216"/>
      <c r="N101" s="217">
        <v>45698</v>
      </c>
    </row>
    <row r="102" spans="1:14">
      <c r="A102" s="929" t="s">
        <v>897</v>
      </c>
      <c r="B102" s="929" t="s">
        <v>941</v>
      </c>
      <c r="C102" s="929" t="s">
        <v>403</v>
      </c>
      <c r="D102" s="929" t="s">
        <v>267</v>
      </c>
      <c r="E102" s="929" t="s">
        <v>730</v>
      </c>
      <c r="F102" s="929" t="s">
        <v>942</v>
      </c>
      <c r="G102" s="930">
        <v>44104</v>
      </c>
      <c r="H102" s="930"/>
      <c r="I102" s="930">
        <v>44134</v>
      </c>
      <c r="J102" s="930">
        <v>45594</v>
      </c>
      <c r="K102" s="931">
        <v>149</v>
      </c>
      <c r="L102" s="932">
        <v>149</v>
      </c>
      <c r="M102" s="929"/>
      <c r="N102" s="930">
        <v>45698</v>
      </c>
    </row>
    <row r="103" spans="1:14">
      <c r="A103" s="216" t="s">
        <v>897</v>
      </c>
      <c r="B103" s="216" t="s">
        <v>943</v>
      </c>
      <c r="C103" s="216" t="s">
        <v>403</v>
      </c>
      <c r="D103" s="216" t="s">
        <v>267</v>
      </c>
      <c r="E103" s="216" t="s">
        <v>730</v>
      </c>
      <c r="F103" s="216" t="s">
        <v>944</v>
      </c>
      <c r="G103" s="217">
        <v>43134</v>
      </c>
      <c r="H103" s="217"/>
      <c r="I103" s="217">
        <v>43182</v>
      </c>
      <c r="J103" s="217">
        <v>44642</v>
      </c>
      <c r="K103" s="218">
        <v>0</v>
      </c>
      <c r="L103" s="219">
        <v>0</v>
      </c>
      <c r="M103" s="216"/>
      <c r="N103" s="217">
        <v>45698</v>
      </c>
    </row>
    <row r="104" spans="1:14">
      <c r="A104" s="929" t="s">
        <v>945</v>
      </c>
      <c r="B104" s="929" t="s">
        <v>946</v>
      </c>
      <c r="C104" s="929" t="s">
        <v>403</v>
      </c>
      <c r="D104" s="929" t="s">
        <v>267</v>
      </c>
      <c r="E104" s="929" t="s">
        <v>730</v>
      </c>
      <c r="F104" s="929" t="s">
        <v>947</v>
      </c>
      <c r="G104" s="930"/>
      <c r="H104" s="930"/>
      <c r="I104" s="930">
        <v>43222</v>
      </c>
      <c r="J104" s="930">
        <v>44682</v>
      </c>
      <c r="K104" s="931">
        <v>138</v>
      </c>
      <c r="L104" s="932">
        <v>138</v>
      </c>
      <c r="M104" s="929"/>
      <c r="N104" s="930">
        <v>45697</v>
      </c>
    </row>
    <row r="105" spans="1:14">
      <c r="A105" s="216" t="s">
        <v>410</v>
      </c>
      <c r="B105" s="216" t="s">
        <v>948</v>
      </c>
      <c r="C105" s="216" t="s">
        <v>403</v>
      </c>
      <c r="D105" s="216" t="s">
        <v>267</v>
      </c>
      <c r="E105" s="216" t="s">
        <v>385</v>
      </c>
      <c r="F105" s="216" t="s">
        <v>411</v>
      </c>
      <c r="G105" s="217">
        <v>44628</v>
      </c>
      <c r="H105" s="217"/>
      <c r="I105" s="217">
        <v>44844</v>
      </c>
      <c r="J105" s="217">
        <v>46304</v>
      </c>
      <c r="K105" s="218">
        <v>0</v>
      </c>
      <c r="L105" s="219">
        <v>0</v>
      </c>
      <c r="M105" s="216"/>
      <c r="N105" s="217"/>
    </row>
    <row r="106" spans="1:14">
      <c r="A106" s="929" t="s">
        <v>412</v>
      </c>
      <c r="B106" s="929" t="s">
        <v>949</v>
      </c>
      <c r="C106" s="929" t="s">
        <v>403</v>
      </c>
      <c r="D106" s="929" t="s">
        <v>267</v>
      </c>
      <c r="E106" s="929" t="s">
        <v>385</v>
      </c>
      <c r="F106" s="929" t="s">
        <v>413</v>
      </c>
      <c r="G106" s="930">
        <v>44518</v>
      </c>
      <c r="H106" s="930"/>
      <c r="I106" s="930">
        <v>44844</v>
      </c>
      <c r="J106" s="930">
        <v>42013</v>
      </c>
      <c r="K106" s="931">
        <v>0</v>
      </c>
      <c r="L106" s="932">
        <v>0</v>
      </c>
      <c r="M106" s="929"/>
      <c r="N106" s="930"/>
    </row>
    <row r="107" spans="1:14">
      <c r="A107" s="216" t="s">
        <v>412</v>
      </c>
      <c r="B107" s="216" t="s">
        <v>950</v>
      </c>
      <c r="C107" s="216" t="s">
        <v>403</v>
      </c>
      <c r="D107" s="216" t="s">
        <v>267</v>
      </c>
      <c r="E107" s="216" t="s">
        <v>385</v>
      </c>
      <c r="F107" s="216" t="s">
        <v>414</v>
      </c>
      <c r="G107" s="217">
        <v>44518</v>
      </c>
      <c r="H107" s="217"/>
      <c r="I107" s="217">
        <v>44844</v>
      </c>
      <c r="J107" s="217">
        <v>46304</v>
      </c>
      <c r="K107" s="218">
        <v>0</v>
      </c>
      <c r="L107" s="219">
        <v>0</v>
      </c>
      <c r="M107" s="216"/>
      <c r="N107" s="217"/>
    </row>
    <row r="108" spans="1:14">
      <c r="A108" s="929" t="s">
        <v>404</v>
      </c>
      <c r="B108" s="929" t="s">
        <v>951</v>
      </c>
      <c r="C108" s="929" t="s">
        <v>403</v>
      </c>
      <c r="D108" s="929" t="s">
        <v>267</v>
      </c>
      <c r="E108" s="929" t="s">
        <v>385</v>
      </c>
      <c r="F108" s="929" t="s">
        <v>415</v>
      </c>
      <c r="G108" s="930">
        <v>44445</v>
      </c>
      <c r="H108" s="930"/>
      <c r="I108" s="930">
        <v>44841</v>
      </c>
      <c r="J108" s="930">
        <v>46301</v>
      </c>
      <c r="K108" s="931">
        <v>0</v>
      </c>
      <c r="L108" s="932">
        <v>0</v>
      </c>
      <c r="M108" s="929"/>
      <c r="N108" s="930"/>
    </row>
    <row r="109" spans="1:14">
      <c r="A109" s="216" t="s">
        <v>363</v>
      </c>
      <c r="B109" s="216" t="s">
        <v>952</v>
      </c>
      <c r="C109" s="216" t="s">
        <v>403</v>
      </c>
      <c r="D109" s="216" t="s">
        <v>267</v>
      </c>
      <c r="E109" s="216" t="s">
        <v>385</v>
      </c>
      <c r="F109" s="216" t="s">
        <v>953</v>
      </c>
      <c r="G109" s="217">
        <v>44542</v>
      </c>
      <c r="H109" s="217"/>
      <c r="I109" s="217">
        <v>45051</v>
      </c>
      <c r="J109" s="217">
        <v>46511</v>
      </c>
      <c r="K109" s="218">
        <v>51</v>
      </c>
      <c r="L109" s="219">
        <v>51</v>
      </c>
      <c r="M109" s="216"/>
      <c r="N109" s="217"/>
    </row>
    <row r="110" spans="1:14">
      <c r="A110" s="929" t="s">
        <v>764</v>
      </c>
      <c r="B110" s="929" t="s">
        <v>954</v>
      </c>
      <c r="C110" s="929" t="s">
        <v>403</v>
      </c>
      <c r="D110" s="929" t="s">
        <v>267</v>
      </c>
      <c r="E110" s="929" t="s">
        <v>730</v>
      </c>
      <c r="F110" s="929" t="s">
        <v>955</v>
      </c>
      <c r="G110" s="930">
        <v>43798</v>
      </c>
      <c r="H110" s="930"/>
      <c r="I110" s="930">
        <v>43928</v>
      </c>
      <c r="J110" s="930">
        <v>45388</v>
      </c>
      <c r="K110" s="931">
        <v>150</v>
      </c>
      <c r="L110" s="932">
        <v>150</v>
      </c>
      <c r="M110" s="929"/>
      <c r="N110" s="930">
        <v>45697</v>
      </c>
    </row>
    <row r="111" spans="1:14">
      <c r="A111" s="216" t="s">
        <v>956</v>
      </c>
      <c r="B111" s="216" t="s">
        <v>957</v>
      </c>
      <c r="C111" s="216" t="s">
        <v>403</v>
      </c>
      <c r="D111" s="216" t="s">
        <v>267</v>
      </c>
      <c r="E111" s="216" t="s">
        <v>385</v>
      </c>
      <c r="F111" s="216" t="s">
        <v>958</v>
      </c>
      <c r="G111" s="217">
        <v>44869</v>
      </c>
      <c r="H111" s="217"/>
      <c r="I111" s="217">
        <v>45051</v>
      </c>
      <c r="J111" s="217">
        <v>46511</v>
      </c>
      <c r="K111" s="218">
        <v>111</v>
      </c>
      <c r="L111" s="219">
        <v>111</v>
      </c>
      <c r="M111" s="216"/>
      <c r="N111" s="217"/>
    </row>
    <row r="112" spans="1:14">
      <c r="A112" s="929" t="s">
        <v>956</v>
      </c>
      <c r="B112" s="929" t="s">
        <v>959</v>
      </c>
      <c r="C112" s="929" t="s">
        <v>403</v>
      </c>
      <c r="D112" s="929" t="s">
        <v>267</v>
      </c>
      <c r="E112" s="929" t="s">
        <v>385</v>
      </c>
      <c r="F112" s="929" t="s">
        <v>960</v>
      </c>
      <c r="G112" s="930">
        <v>44899</v>
      </c>
      <c r="H112" s="930"/>
      <c r="I112" s="930">
        <v>45051</v>
      </c>
      <c r="J112" s="930">
        <v>46511</v>
      </c>
      <c r="K112" s="931">
        <v>147</v>
      </c>
      <c r="L112" s="932">
        <v>147</v>
      </c>
      <c r="M112" s="929"/>
      <c r="N112" s="930"/>
    </row>
    <row r="113" spans="1:14">
      <c r="A113" s="216" t="s">
        <v>817</v>
      </c>
      <c r="B113" s="216" t="s">
        <v>961</v>
      </c>
      <c r="C113" s="216" t="s">
        <v>403</v>
      </c>
      <c r="D113" s="216" t="s">
        <v>267</v>
      </c>
      <c r="E113" s="216" t="s">
        <v>730</v>
      </c>
      <c r="F113" s="216" t="s">
        <v>962</v>
      </c>
      <c r="G113" s="217">
        <v>43794</v>
      </c>
      <c r="H113" s="217"/>
      <c r="I113" s="217">
        <v>43931</v>
      </c>
      <c r="J113" s="217">
        <v>45391</v>
      </c>
      <c r="K113" s="218">
        <v>120</v>
      </c>
      <c r="L113" s="219">
        <v>120</v>
      </c>
      <c r="M113" s="216"/>
      <c r="N113" s="217"/>
    </row>
    <row r="114" spans="1:14">
      <c r="A114" s="929" t="s">
        <v>416</v>
      </c>
      <c r="B114" s="929" t="s">
        <v>963</v>
      </c>
      <c r="C114" s="929" t="s">
        <v>403</v>
      </c>
      <c r="D114" s="929" t="s">
        <v>267</v>
      </c>
      <c r="E114" s="929" t="s">
        <v>385</v>
      </c>
      <c r="F114" s="929" t="s">
        <v>417</v>
      </c>
      <c r="G114" s="930">
        <v>44545</v>
      </c>
      <c r="H114" s="930"/>
      <c r="I114" s="930">
        <v>44895</v>
      </c>
      <c r="J114" s="930">
        <v>46355</v>
      </c>
      <c r="K114" s="931">
        <v>145</v>
      </c>
      <c r="L114" s="932">
        <v>145080</v>
      </c>
      <c r="M114" s="929"/>
      <c r="N114" s="930"/>
    </row>
    <row r="115" spans="1:14">
      <c r="A115" s="216" t="s">
        <v>416</v>
      </c>
      <c r="B115" s="216" t="s">
        <v>964</v>
      </c>
      <c r="C115" s="216" t="s">
        <v>403</v>
      </c>
      <c r="D115" s="216" t="s">
        <v>267</v>
      </c>
      <c r="E115" s="216" t="s">
        <v>385</v>
      </c>
      <c r="F115" s="216" t="s">
        <v>418</v>
      </c>
      <c r="G115" s="217">
        <v>44532</v>
      </c>
      <c r="H115" s="217"/>
      <c r="I115" s="217">
        <v>44895</v>
      </c>
      <c r="J115" s="217">
        <v>46355</v>
      </c>
      <c r="K115" s="218">
        <v>146</v>
      </c>
      <c r="L115" s="219">
        <v>146</v>
      </c>
      <c r="M115" s="216"/>
      <c r="N115" s="217"/>
    </row>
    <row r="116" spans="1:14">
      <c r="A116" s="929" t="s">
        <v>965</v>
      </c>
      <c r="B116" s="929" t="s">
        <v>966</v>
      </c>
      <c r="C116" s="929" t="s">
        <v>403</v>
      </c>
      <c r="D116" s="929" t="s">
        <v>267</v>
      </c>
      <c r="E116" s="929" t="s">
        <v>385</v>
      </c>
      <c r="F116" s="929" t="s">
        <v>967</v>
      </c>
      <c r="G116" s="930">
        <v>43983</v>
      </c>
      <c r="H116" s="930"/>
      <c r="I116" s="930">
        <v>45051</v>
      </c>
      <c r="J116" s="930">
        <v>46511</v>
      </c>
      <c r="K116" s="931">
        <v>101</v>
      </c>
      <c r="L116" s="932">
        <v>101</v>
      </c>
      <c r="M116" s="929"/>
      <c r="N116" s="930">
        <v>45697</v>
      </c>
    </row>
    <row r="117" spans="1:14">
      <c r="A117" s="216" t="s">
        <v>419</v>
      </c>
      <c r="B117" s="216" t="s">
        <v>968</v>
      </c>
      <c r="C117" s="216" t="s">
        <v>403</v>
      </c>
      <c r="D117" s="216" t="s">
        <v>267</v>
      </c>
      <c r="E117" s="216" t="s">
        <v>385</v>
      </c>
      <c r="F117" s="216" t="s">
        <v>420</v>
      </c>
      <c r="G117" s="217">
        <v>44362</v>
      </c>
      <c r="H117" s="217"/>
      <c r="I117" s="217">
        <v>44895</v>
      </c>
      <c r="J117" s="217">
        <v>46355</v>
      </c>
      <c r="K117" s="218">
        <v>134</v>
      </c>
      <c r="L117" s="219">
        <v>134</v>
      </c>
      <c r="M117" s="216"/>
      <c r="N117" s="217">
        <v>45698</v>
      </c>
    </row>
    <row r="118" spans="1:14">
      <c r="A118" s="929" t="s">
        <v>419</v>
      </c>
      <c r="B118" s="929" t="s">
        <v>969</v>
      </c>
      <c r="C118" s="929" t="s">
        <v>403</v>
      </c>
      <c r="D118" s="929" t="s">
        <v>267</v>
      </c>
      <c r="E118" s="929" t="s">
        <v>385</v>
      </c>
      <c r="F118" s="929" t="s">
        <v>421</v>
      </c>
      <c r="G118" s="930">
        <v>44362</v>
      </c>
      <c r="H118" s="930"/>
      <c r="I118" s="930">
        <v>44895</v>
      </c>
      <c r="J118" s="930">
        <v>46355</v>
      </c>
      <c r="K118" s="931">
        <v>146</v>
      </c>
      <c r="L118" s="932">
        <v>146</v>
      </c>
      <c r="M118" s="929"/>
      <c r="N118" s="930"/>
    </row>
    <row r="119" spans="1:14">
      <c r="A119" s="216" t="s">
        <v>970</v>
      </c>
      <c r="B119" s="216" t="s">
        <v>971</v>
      </c>
      <c r="C119" s="216" t="s">
        <v>403</v>
      </c>
      <c r="D119" s="216" t="s">
        <v>267</v>
      </c>
      <c r="E119" s="216" t="s">
        <v>385</v>
      </c>
      <c r="F119" s="216" t="s">
        <v>972</v>
      </c>
      <c r="G119" s="217">
        <v>45394</v>
      </c>
      <c r="H119" s="217"/>
      <c r="I119" s="217">
        <v>45398</v>
      </c>
      <c r="J119" s="217">
        <v>46858</v>
      </c>
      <c r="K119" s="218">
        <v>50</v>
      </c>
      <c r="L119" s="219">
        <v>50</v>
      </c>
      <c r="M119" s="216"/>
      <c r="N119" s="217">
        <v>45698</v>
      </c>
    </row>
    <row r="120" spans="1:14">
      <c r="A120" s="929" t="s">
        <v>970</v>
      </c>
      <c r="B120" s="929" t="s">
        <v>973</v>
      </c>
      <c r="C120" s="929" t="s">
        <v>403</v>
      </c>
      <c r="D120" s="929" t="s">
        <v>267</v>
      </c>
      <c r="E120" s="929" t="s">
        <v>385</v>
      </c>
      <c r="F120" s="929" t="s">
        <v>974</v>
      </c>
      <c r="G120" s="930">
        <v>45394</v>
      </c>
      <c r="H120" s="930"/>
      <c r="I120" s="930">
        <v>45398</v>
      </c>
      <c r="J120" s="930">
        <v>46858</v>
      </c>
      <c r="K120" s="931">
        <v>50</v>
      </c>
      <c r="L120" s="932">
        <v>50</v>
      </c>
      <c r="M120" s="929"/>
      <c r="N120" s="930">
        <v>45698</v>
      </c>
    </row>
    <row r="121" spans="1:14">
      <c r="A121" s="216" t="s">
        <v>975</v>
      </c>
      <c r="B121" s="216" t="s">
        <v>976</v>
      </c>
      <c r="C121" s="216" t="s">
        <v>403</v>
      </c>
      <c r="D121" s="216" t="s">
        <v>267</v>
      </c>
      <c r="E121" s="216" t="s">
        <v>268</v>
      </c>
      <c r="F121" s="216" t="s">
        <v>977</v>
      </c>
      <c r="G121" s="217">
        <v>44106</v>
      </c>
      <c r="H121" s="217"/>
      <c r="I121" s="217">
        <v>44398</v>
      </c>
      <c r="J121" s="217">
        <v>45858</v>
      </c>
      <c r="K121" s="218">
        <v>132</v>
      </c>
      <c r="L121" s="219">
        <v>132</v>
      </c>
      <c r="M121" s="216"/>
      <c r="N121" s="217"/>
    </row>
    <row r="122" spans="1:14">
      <c r="A122" s="929" t="s">
        <v>975</v>
      </c>
      <c r="B122" s="929" t="s">
        <v>978</v>
      </c>
      <c r="C122" s="929" t="s">
        <v>403</v>
      </c>
      <c r="D122" s="929" t="s">
        <v>267</v>
      </c>
      <c r="E122" s="929" t="s">
        <v>385</v>
      </c>
      <c r="F122" s="929" t="s">
        <v>979</v>
      </c>
      <c r="G122" s="930">
        <v>44106</v>
      </c>
      <c r="H122" s="930"/>
      <c r="I122" s="930">
        <v>44398</v>
      </c>
      <c r="J122" s="930">
        <v>45858</v>
      </c>
      <c r="K122" s="931">
        <v>120</v>
      </c>
      <c r="L122" s="932">
        <v>120</v>
      </c>
      <c r="M122" s="929"/>
      <c r="N122" s="930">
        <v>45698</v>
      </c>
    </row>
    <row r="123" spans="1:14">
      <c r="A123" s="216" t="s">
        <v>398</v>
      </c>
      <c r="B123" s="216" t="s">
        <v>980</v>
      </c>
      <c r="C123" s="216" t="s">
        <v>403</v>
      </c>
      <c r="D123" s="216" t="s">
        <v>267</v>
      </c>
      <c r="E123" s="216" t="s">
        <v>385</v>
      </c>
      <c r="F123" s="216" t="s">
        <v>422</v>
      </c>
      <c r="G123" s="217">
        <v>44375</v>
      </c>
      <c r="H123" s="217"/>
      <c r="I123" s="217">
        <v>44844</v>
      </c>
      <c r="J123" s="217">
        <v>46304</v>
      </c>
      <c r="K123" s="218">
        <v>140355</v>
      </c>
      <c r="L123" s="219">
        <v>140355</v>
      </c>
      <c r="M123" s="216"/>
      <c r="N123" s="217"/>
    </row>
    <row r="124" spans="1:14">
      <c r="A124" s="929" t="s">
        <v>844</v>
      </c>
      <c r="B124" s="929" t="s">
        <v>981</v>
      </c>
      <c r="C124" s="929" t="s">
        <v>403</v>
      </c>
      <c r="D124" s="929" t="s">
        <v>267</v>
      </c>
      <c r="E124" s="929" t="s">
        <v>385</v>
      </c>
      <c r="F124" s="929" t="s">
        <v>982</v>
      </c>
      <c r="G124" s="930">
        <v>43906</v>
      </c>
      <c r="H124" s="930"/>
      <c r="I124" s="930">
        <v>44446</v>
      </c>
      <c r="J124" s="930">
        <v>45906</v>
      </c>
      <c r="K124" s="931">
        <v>150</v>
      </c>
      <c r="L124" s="932">
        <v>150</v>
      </c>
      <c r="M124" s="929"/>
      <c r="N124" s="930"/>
    </row>
    <row r="125" spans="1:14">
      <c r="A125" s="216" t="s">
        <v>924</v>
      </c>
      <c r="B125" s="216" t="s">
        <v>983</v>
      </c>
      <c r="C125" s="216" t="s">
        <v>403</v>
      </c>
      <c r="D125" s="216" t="s">
        <v>267</v>
      </c>
      <c r="E125" s="216" t="s">
        <v>730</v>
      </c>
      <c r="F125" s="216" t="s">
        <v>984</v>
      </c>
      <c r="G125" s="217">
        <v>43805</v>
      </c>
      <c r="H125" s="217"/>
      <c r="I125" s="217">
        <v>44026</v>
      </c>
      <c r="J125" s="217">
        <v>45486</v>
      </c>
      <c r="K125" s="218">
        <v>148908</v>
      </c>
      <c r="L125" s="219">
        <v>148908</v>
      </c>
      <c r="M125" s="216"/>
      <c r="N125" s="217"/>
    </row>
    <row r="126" spans="1:14">
      <c r="A126" s="929" t="s">
        <v>985</v>
      </c>
      <c r="B126" s="929" t="s">
        <v>986</v>
      </c>
      <c r="C126" s="929" t="s">
        <v>403</v>
      </c>
      <c r="D126" s="929" t="s">
        <v>267</v>
      </c>
      <c r="E126" s="929" t="s">
        <v>730</v>
      </c>
      <c r="F126" s="929" t="s">
        <v>987</v>
      </c>
      <c r="G126" s="930">
        <v>42387</v>
      </c>
      <c r="H126" s="930"/>
      <c r="I126" s="930">
        <v>44238</v>
      </c>
      <c r="J126" s="930">
        <v>44237</v>
      </c>
      <c r="K126" s="931">
        <v>169000</v>
      </c>
      <c r="L126" s="932">
        <v>169000</v>
      </c>
      <c r="M126" s="929"/>
      <c r="N126" s="930"/>
    </row>
    <row r="127" spans="1:14">
      <c r="A127" s="216" t="s">
        <v>988</v>
      </c>
      <c r="B127" s="216" t="s">
        <v>989</v>
      </c>
      <c r="C127" s="216" t="s">
        <v>403</v>
      </c>
      <c r="D127" s="216" t="s">
        <v>267</v>
      </c>
      <c r="E127" s="216" t="s">
        <v>385</v>
      </c>
      <c r="F127" s="216" t="s">
        <v>990</v>
      </c>
      <c r="G127" s="217">
        <v>44686</v>
      </c>
      <c r="H127" s="217"/>
      <c r="I127" s="217">
        <v>44988</v>
      </c>
      <c r="J127" s="217">
        <v>46448</v>
      </c>
      <c r="K127" s="218">
        <v>150000</v>
      </c>
      <c r="L127" s="219">
        <v>150000</v>
      </c>
      <c r="M127" s="216"/>
      <c r="N127" s="217"/>
    </row>
    <row r="128" spans="1:14">
      <c r="A128" s="929" t="s">
        <v>988</v>
      </c>
      <c r="B128" s="929" t="s">
        <v>991</v>
      </c>
      <c r="C128" s="929" t="s">
        <v>403</v>
      </c>
      <c r="D128" s="929" t="s">
        <v>267</v>
      </c>
      <c r="E128" s="929" t="s">
        <v>385</v>
      </c>
      <c r="F128" s="929" t="s">
        <v>992</v>
      </c>
      <c r="G128" s="930">
        <v>44686</v>
      </c>
      <c r="H128" s="930"/>
      <c r="I128" s="930">
        <v>44987</v>
      </c>
      <c r="J128" s="930">
        <v>46447</v>
      </c>
      <c r="K128" s="931">
        <v>145</v>
      </c>
      <c r="L128" s="932">
        <v>145</v>
      </c>
      <c r="M128" s="929"/>
      <c r="N128" s="930"/>
    </row>
    <row r="129" spans="1:14">
      <c r="A129" s="216" t="s">
        <v>993</v>
      </c>
      <c r="B129" s="216" t="s">
        <v>994</v>
      </c>
      <c r="C129" s="216" t="s">
        <v>403</v>
      </c>
      <c r="D129" s="216" t="s">
        <v>267</v>
      </c>
      <c r="E129" s="216" t="s">
        <v>385</v>
      </c>
      <c r="F129" s="216" t="s">
        <v>995</v>
      </c>
      <c r="G129" s="217">
        <v>44375</v>
      </c>
      <c r="H129" s="217"/>
      <c r="I129" s="217"/>
      <c r="J129" s="217"/>
      <c r="K129" s="218">
        <v>135</v>
      </c>
      <c r="L129" s="219">
        <v>134818</v>
      </c>
      <c r="M129" s="216"/>
      <c r="N129" s="217">
        <v>45698</v>
      </c>
    </row>
    <row r="130" spans="1:14">
      <c r="A130" s="929" t="s">
        <v>748</v>
      </c>
      <c r="B130" s="929" t="s">
        <v>996</v>
      </c>
      <c r="C130" s="929" t="s">
        <v>403</v>
      </c>
      <c r="D130" s="929" t="s">
        <v>267</v>
      </c>
      <c r="E130" s="929" t="s">
        <v>385</v>
      </c>
      <c r="F130" s="929" t="s">
        <v>997</v>
      </c>
      <c r="G130" s="930">
        <v>44390</v>
      </c>
      <c r="H130" s="930"/>
      <c r="I130" s="930">
        <v>44434</v>
      </c>
      <c r="J130" s="930">
        <v>45894</v>
      </c>
      <c r="K130" s="931">
        <v>150000</v>
      </c>
      <c r="L130" s="932">
        <v>150000</v>
      </c>
      <c r="M130" s="929"/>
      <c r="N130" s="930"/>
    </row>
    <row r="131" spans="1:14">
      <c r="A131" s="216" t="s">
        <v>814</v>
      </c>
      <c r="B131" s="216" t="s">
        <v>998</v>
      </c>
      <c r="C131" s="216" t="s">
        <v>403</v>
      </c>
      <c r="D131" s="216" t="s">
        <v>267</v>
      </c>
      <c r="E131" s="216" t="s">
        <v>730</v>
      </c>
      <c r="F131" s="216" t="s">
        <v>999</v>
      </c>
      <c r="G131" s="217">
        <v>43255</v>
      </c>
      <c r="H131" s="217"/>
      <c r="I131" s="217">
        <v>43330</v>
      </c>
      <c r="J131" s="217">
        <v>44729</v>
      </c>
      <c r="K131" s="218">
        <v>106000</v>
      </c>
      <c r="L131" s="219">
        <v>106000</v>
      </c>
      <c r="M131" s="216"/>
      <c r="N131" s="217"/>
    </row>
    <row r="132" spans="1:14">
      <c r="A132" s="929" t="s">
        <v>1000</v>
      </c>
      <c r="B132" s="929" t="s">
        <v>1001</v>
      </c>
      <c r="C132" s="929" t="s">
        <v>403</v>
      </c>
      <c r="D132" s="929" t="s">
        <v>267</v>
      </c>
      <c r="E132" s="929" t="s">
        <v>730</v>
      </c>
      <c r="F132" s="929" t="s">
        <v>1002</v>
      </c>
      <c r="G132" s="930">
        <v>43612</v>
      </c>
      <c r="H132" s="930"/>
      <c r="I132" s="930">
        <v>43908</v>
      </c>
      <c r="J132" s="930">
        <v>45368</v>
      </c>
      <c r="K132" s="931">
        <v>50</v>
      </c>
      <c r="L132" s="932">
        <v>50</v>
      </c>
      <c r="M132" s="929"/>
      <c r="N132" s="930"/>
    </row>
    <row r="133" spans="1:14">
      <c r="A133" s="216" t="s">
        <v>1003</v>
      </c>
      <c r="B133" s="216" t="s">
        <v>1004</v>
      </c>
      <c r="C133" s="216" t="s">
        <v>403</v>
      </c>
      <c r="D133" s="216" t="s">
        <v>267</v>
      </c>
      <c r="E133" s="216" t="s">
        <v>385</v>
      </c>
      <c r="F133" s="216" t="s">
        <v>1005</v>
      </c>
      <c r="G133" s="217">
        <v>45378</v>
      </c>
      <c r="H133" s="217"/>
      <c r="I133" s="217">
        <v>45402</v>
      </c>
      <c r="J133" s="217">
        <v>46862</v>
      </c>
      <c r="K133" s="218">
        <v>46</v>
      </c>
      <c r="L133" s="219">
        <v>46</v>
      </c>
      <c r="M133" s="216"/>
      <c r="N133" s="217"/>
    </row>
    <row r="134" spans="1:14">
      <c r="A134" s="929" t="s">
        <v>372</v>
      </c>
      <c r="B134" s="929" t="s">
        <v>1006</v>
      </c>
      <c r="C134" s="929" t="s">
        <v>403</v>
      </c>
      <c r="D134" s="929" t="s">
        <v>267</v>
      </c>
      <c r="E134" s="929" t="s">
        <v>385</v>
      </c>
      <c r="F134" s="929" t="s">
        <v>423</v>
      </c>
      <c r="G134" s="930">
        <v>44748</v>
      </c>
      <c r="H134" s="930"/>
      <c r="I134" s="930">
        <v>44895</v>
      </c>
      <c r="J134" s="930">
        <v>46355</v>
      </c>
      <c r="K134" s="931">
        <v>145</v>
      </c>
      <c r="L134" s="932">
        <v>145</v>
      </c>
      <c r="M134" s="929"/>
      <c r="N134" s="930">
        <v>45698</v>
      </c>
    </row>
    <row r="135" spans="1:14">
      <c r="A135" s="216" t="s">
        <v>372</v>
      </c>
      <c r="B135" s="216" t="s">
        <v>1007</v>
      </c>
      <c r="C135" s="216" t="s">
        <v>403</v>
      </c>
      <c r="D135" s="216" t="s">
        <v>267</v>
      </c>
      <c r="E135" s="216" t="s">
        <v>385</v>
      </c>
      <c r="F135" s="216" t="s">
        <v>424</v>
      </c>
      <c r="G135" s="217">
        <v>44748</v>
      </c>
      <c r="H135" s="217"/>
      <c r="I135" s="217">
        <v>44895</v>
      </c>
      <c r="J135" s="217">
        <v>46355</v>
      </c>
      <c r="K135" s="218">
        <v>146</v>
      </c>
      <c r="L135" s="219">
        <v>146</v>
      </c>
      <c r="M135" s="216"/>
      <c r="N135" s="217"/>
    </row>
    <row r="136" spans="1:14">
      <c r="A136" s="929" t="s">
        <v>897</v>
      </c>
      <c r="B136" s="929" t="s">
        <v>1008</v>
      </c>
      <c r="C136" s="929" t="s">
        <v>403</v>
      </c>
      <c r="D136" s="929" t="s">
        <v>267</v>
      </c>
      <c r="E136" s="929" t="s">
        <v>730</v>
      </c>
      <c r="F136" s="929" t="s">
        <v>1009</v>
      </c>
      <c r="G136" s="930">
        <v>41820</v>
      </c>
      <c r="H136" s="930"/>
      <c r="I136" s="930">
        <v>43182</v>
      </c>
      <c r="J136" s="930">
        <v>44642</v>
      </c>
      <c r="K136" s="931">
        <v>150</v>
      </c>
      <c r="L136" s="932">
        <v>150</v>
      </c>
      <c r="M136" s="929"/>
      <c r="N136" s="930"/>
    </row>
    <row r="137" spans="1:14">
      <c r="A137" s="216" t="s">
        <v>781</v>
      </c>
      <c r="B137" s="216" t="s">
        <v>1010</v>
      </c>
      <c r="C137" s="216" t="s">
        <v>403</v>
      </c>
      <c r="D137" s="216" t="s">
        <v>267</v>
      </c>
      <c r="E137" s="216" t="s">
        <v>730</v>
      </c>
      <c r="F137" s="216" t="s">
        <v>1011</v>
      </c>
      <c r="G137" s="217"/>
      <c r="H137" s="217"/>
      <c r="I137" s="217">
        <v>44026</v>
      </c>
      <c r="J137" s="217">
        <v>45486</v>
      </c>
      <c r="K137" s="218">
        <v>150</v>
      </c>
      <c r="L137" s="219">
        <v>150</v>
      </c>
      <c r="M137" s="216"/>
      <c r="N137" s="217"/>
    </row>
    <row r="138" spans="1:14">
      <c r="A138" s="929" t="s">
        <v>1012</v>
      </c>
      <c r="B138" s="929" t="s">
        <v>1013</v>
      </c>
      <c r="C138" s="929" t="s">
        <v>403</v>
      </c>
      <c r="D138" s="929" t="s">
        <v>267</v>
      </c>
      <c r="E138" s="929" t="s">
        <v>385</v>
      </c>
      <c r="F138" s="929" t="s">
        <v>1014</v>
      </c>
      <c r="G138" s="930">
        <v>44106</v>
      </c>
      <c r="H138" s="930"/>
      <c r="I138" s="930">
        <v>44403</v>
      </c>
      <c r="J138" s="930">
        <v>45863</v>
      </c>
      <c r="K138" s="931">
        <v>132</v>
      </c>
      <c r="L138" s="932">
        <v>132</v>
      </c>
      <c r="M138" s="929"/>
      <c r="N138" s="930"/>
    </row>
    <row r="139" spans="1:14">
      <c r="A139" s="216" t="s">
        <v>748</v>
      </c>
      <c r="B139" s="216" t="s">
        <v>1015</v>
      </c>
      <c r="C139" s="216" t="s">
        <v>265</v>
      </c>
      <c r="D139" s="216" t="s">
        <v>267</v>
      </c>
      <c r="E139" s="216" t="s">
        <v>268</v>
      </c>
      <c r="F139" s="216" t="s">
        <v>1016</v>
      </c>
      <c r="G139" s="217">
        <v>43580</v>
      </c>
      <c r="H139" s="217"/>
      <c r="I139" s="217">
        <v>43565</v>
      </c>
      <c r="J139" s="217">
        <v>45391</v>
      </c>
      <c r="K139" s="218">
        <v>0</v>
      </c>
      <c r="L139" s="219">
        <v>0</v>
      </c>
      <c r="M139" s="216"/>
      <c r="N139" s="217"/>
    </row>
    <row r="140" spans="1:14">
      <c r="A140" s="929" t="s">
        <v>1017</v>
      </c>
      <c r="B140" s="929" t="s">
        <v>1018</v>
      </c>
      <c r="C140" s="929" t="s">
        <v>265</v>
      </c>
      <c r="D140" s="929" t="s">
        <v>267</v>
      </c>
      <c r="E140" s="929" t="s">
        <v>262</v>
      </c>
      <c r="F140" s="929" t="s">
        <v>1019</v>
      </c>
      <c r="G140" s="930">
        <v>43172</v>
      </c>
      <c r="H140" s="930"/>
      <c r="I140" s="930">
        <v>43220</v>
      </c>
      <c r="J140" s="930">
        <v>43950</v>
      </c>
      <c r="K140" s="931">
        <v>0</v>
      </c>
      <c r="L140" s="932">
        <v>0</v>
      </c>
      <c r="M140" s="929"/>
      <c r="N140" s="930"/>
    </row>
    <row r="141" spans="1:14">
      <c r="A141" s="216" t="s">
        <v>1020</v>
      </c>
      <c r="B141" s="216" t="s">
        <v>1021</v>
      </c>
      <c r="C141" s="216" t="s">
        <v>265</v>
      </c>
      <c r="D141" s="216" t="s">
        <v>267</v>
      </c>
      <c r="E141" s="216" t="s">
        <v>262</v>
      </c>
      <c r="F141" s="216" t="s">
        <v>1022</v>
      </c>
      <c r="G141" s="217">
        <v>43126</v>
      </c>
      <c r="H141" s="217"/>
      <c r="I141" s="217">
        <v>43255</v>
      </c>
      <c r="J141" s="217">
        <v>43985</v>
      </c>
      <c r="K141" s="218">
        <v>0</v>
      </c>
      <c r="L141" s="219">
        <v>0</v>
      </c>
      <c r="M141" s="216"/>
      <c r="N141" s="217"/>
    </row>
    <row r="142" spans="1:14">
      <c r="A142" s="929" t="s">
        <v>748</v>
      </c>
      <c r="B142" s="929" t="s">
        <v>1023</v>
      </c>
      <c r="C142" s="929" t="s">
        <v>265</v>
      </c>
      <c r="D142" s="929" t="s">
        <v>267</v>
      </c>
      <c r="E142" s="929" t="s">
        <v>268</v>
      </c>
      <c r="F142" s="929" t="s">
        <v>1024</v>
      </c>
      <c r="G142" s="930">
        <v>43581</v>
      </c>
      <c r="H142" s="930"/>
      <c r="I142" s="930">
        <v>43595</v>
      </c>
      <c r="J142" s="930">
        <v>45421</v>
      </c>
      <c r="K142" s="931">
        <v>0</v>
      </c>
      <c r="L142" s="932">
        <v>0</v>
      </c>
      <c r="M142" s="929"/>
      <c r="N142" s="930"/>
    </row>
    <row r="143" spans="1:14">
      <c r="A143" s="216" t="s">
        <v>1025</v>
      </c>
      <c r="B143" s="216" t="s">
        <v>1026</v>
      </c>
      <c r="C143" s="216" t="s">
        <v>265</v>
      </c>
      <c r="D143" s="216" t="s">
        <v>267</v>
      </c>
      <c r="E143" s="216" t="s">
        <v>262</v>
      </c>
      <c r="F143" s="216" t="s">
        <v>1027</v>
      </c>
      <c r="G143" s="217"/>
      <c r="H143" s="217"/>
      <c r="I143" s="217"/>
      <c r="J143" s="217"/>
      <c r="K143" s="218">
        <v>0</v>
      </c>
      <c r="L143" s="219">
        <v>0</v>
      </c>
      <c r="M143" s="216"/>
      <c r="N143" s="217"/>
    </row>
    <row r="144" spans="1:14">
      <c r="A144" s="929" t="s">
        <v>1028</v>
      </c>
      <c r="B144" s="929" t="s">
        <v>1029</v>
      </c>
      <c r="C144" s="929" t="s">
        <v>265</v>
      </c>
      <c r="D144" s="929" t="s">
        <v>267</v>
      </c>
      <c r="E144" s="929" t="s">
        <v>262</v>
      </c>
      <c r="F144" s="929" t="s">
        <v>1030</v>
      </c>
      <c r="G144" s="930"/>
      <c r="H144" s="930"/>
      <c r="I144" s="930">
        <v>43380</v>
      </c>
      <c r="J144" s="930">
        <v>43744</v>
      </c>
      <c r="K144" s="931">
        <v>0</v>
      </c>
      <c r="L144" s="932">
        <v>0</v>
      </c>
      <c r="M144" s="929"/>
      <c r="N144" s="930"/>
    </row>
    <row r="145" spans="1:14">
      <c r="A145" s="216" t="s">
        <v>732</v>
      </c>
      <c r="B145" s="216" t="s">
        <v>1031</v>
      </c>
      <c r="C145" s="216" t="s">
        <v>265</v>
      </c>
      <c r="D145" s="216" t="s">
        <v>267</v>
      </c>
      <c r="E145" s="216" t="s">
        <v>262</v>
      </c>
      <c r="F145" s="216" t="s">
        <v>1032</v>
      </c>
      <c r="G145" s="217">
        <v>42934</v>
      </c>
      <c r="H145" s="217"/>
      <c r="I145" s="217">
        <v>42937</v>
      </c>
      <c r="J145" s="217">
        <v>43666</v>
      </c>
      <c r="K145" s="218">
        <v>0</v>
      </c>
      <c r="L145" s="219">
        <v>0</v>
      </c>
      <c r="M145" s="216"/>
      <c r="N145" s="217"/>
    </row>
    <row r="146" spans="1:14">
      <c r="A146" s="929" t="s">
        <v>1033</v>
      </c>
      <c r="B146" s="929" t="s">
        <v>1034</v>
      </c>
      <c r="C146" s="929" t="s">
        <v>265</v>
      </c>
      <c r="D146" s="929" t="s">
        <v>267</v>
      </c>
      <c r="E146" s="929" t="s">
        <v>262</v>
      </c>
      <c r="F146" s="929" t="s">
        <v>1035</v>
      </c>
      <c r="G146" s="930">
        <v>42050</v>
      </c>
      <c r="H146" s="930"/>
      <c r="I146" s="930">
        <v>42520</v>
      </c>
      <c r="J146" s="930">
        <v>43249</v>
      </c>
      <c r="K146" s="931">
        <v>0</v>
      </c>
      <c r="L146" s="932">
        <v>0</v>
      </c>
      <c r="M146" s="929"/>
      <c r="N146" s="930"/>
    </row>
    <row r="147" spans="1:14">
      <c r="A147" s="216" t="s">
        <v>1036</v>
      </c>
      <c r="B147" s="216" t="s">
        <v>1037</v>
      </c>
      <c r="C147" s="216" t="s">
        <v>265</v>
      </c>
      <c r="D147" s="216" t="s">
        <v>267</v>
      </c>
      <c r="E147" s="216" t="s">
        <v>262</v>
      </c>
      <c r="F147" s="216" t="s">
        <v>1038</v>
      </c>
      <c r="G147" s="217">
        <v>42480</v>
      </c>
      <c r="H147" s="217"/>
      <c r="I147" s="217">
        <v>42482</v>
      </c>
      <c r="J147" s="217">
        <v>43211</v>
      </c>
      <c r="K147" s="218">
        <v>0</v>
      </c>
      <c r="L147" s="219">
        <v>0</v>
      </c>
      <c r="M147" s="216"/>
      <c r="N147" s="217"/>
    </row>
    <row r="148" spans="1:14">
      <c r="A148" s="929" t="s">
        <v>784</v>
      </c>
      <c r="B148" s="929" t="s">
        <v>1039</v>
      </c>
      <c r="C148" s="929" t="s">
        <v>265</v>
      </c>
      <c r="D148" s="929" t="s">
        <v>267</v>
      </c>
      <c r="E148" s="929" t="s">
        <v>262</v>
      </c>
      <c r="F148" s="929" t="s">
        <v>1040</v>
      </c>
      <c r="G148" s="930">
        <v>42527</v>
      </c>
      <c r="H148" s="930"/>
      <c r="I148" s="930">
        <v>42545</v>
      </c>
      <c r="J148" s="930">
        <v>43274</v>
      </c>
      <c r="K148" s="931">
        <v>0</v>
      </c>
      <c r="L148" s="932">
        <v>0</v>
      </c>
      <c r="M148" s="929"/>
      <c r="N148" s="930"/>
    </row>
    <row r="149" spans="1:14">
      <c r="A149" s="216" t="s">
        <v>1041</v>
      </c>
      <c r="B149" s="216" t="s">
        <v>1042</v>
      </c>
      <c r="C149" s="216" t="s">
        <v>265</v>
      </c>
      <c r="D149" s="216" t="s">
        <v>267</v>
      </c>
      <c r="E149" s="216" t="s">
        <v>262</v>
      </c>
      <c r="F149" s="216" t="s">
        <v>1043</v>
      </c>
      <c r="G149" s="217">
        <v>42510</v>
      </c>
      <c r="H149" s="217"/>
      <c r="I149" s="217">
        <v>42531</v>
      </c>
      <c r="J149" s="217">
        <v>43260</v>
      </c>
      <c r="K149" s="218">
        <v>0</v>
      </c>
      <c r="L149" s="219">
        <v>0</v>
      </c>
      <c r="M149" s="216"/>
      <c r="N149" s="217"/>
    </row>
    <row r="150" spans="1:14">
      <c r="A150" s="929" t="s">
        <v>732</v>
      </c>
      <c r="B150" s="929" t="s">
        <v>1044</v>
      </c>
      <c r="C150" s="929" t="s">
        <v>265</v>
      </c>
      <c r="D150" s="929" t="s">
        <v>267</v>
      </c>
      <c r="E150" s="929" t="s">
        <v>268</v>
      </c>
      <c r="F150" s="929" t="s">
        <v>1045</v>
      </c>
      <c r="G150" s="930">
        <v>42919</v>
      </c>
      <c r="H150" s="930"/>
      <c r="I150" s="930">
        <v>42927</v>
      </c>
      <c r="J150" s="930">
        <v>43656</v>
      </c>
      <c r="K150" s="931">
        <v>0</v>
      </c>
      <c r="L150" s="932">
        <v>0</v>
      </c>
      <c r="M150" s="929"/>
      <c r="N150" s="930"/>
    </row>
    <row r="151" spans="1:14">
      <c r="A151" s="216" t="s">
        <v>784</v>
      </c>
      <c r="B151" s="216" t="s">
        <v>1046</v>
      </c>
      <c r="C151" s="216" t="s">
        <v>265</v>
      </c>
      <c r="D151" s="216" t="s">
        <v>391</v>
      </c>
      <c r="E151" s="216" t="s">
        <v>268</v>
      </c>
      <c r="F151" s="216" t="s">
        <v>1047</v>
      </c>
      <c r="G151" s="217">
        <v>42542</v>
      </c>
      <c r="H151" s="217"/>
      <c r="I151" s="217">
        <v>42545</v>
      </c>
      <c r="J151" s="217">
        <v>43274</v>
      </c>
      <c r="K151" s="218">
        <v>0</v>
      </c>
      <c r="L151" s="219">
        <v>0</v>
      </c>
      <c r="M151" s="216"/>
      <c r="N151" s="217"/>
    </row>
    <row r="152" spans="1:14">
      <c r="A152" s="929" t="s">
        <v>1048</v>
      </c>
      <c r="B152" s="929" t="s">
        <v>1049</v>
      </c>
      <c r="C152" s="929" t="s">
        <v>265</v>
      </c>
      <c r="D152" s="929" t="s">
        <v>267</v>
      </c>
      <c r="E152" s="929" t="s">
        <v>262</v>
      </c>
      <c r="F152" s="929" t="s">
        <v>1050</v>
      </c>
      <c r="G152" s="930">
        <v>42551</v>
      </c>
      <c r="H152" s="930"/>
      <c r="I152" s="930">
        <v>42559</v>
      </c>
      <c r="J152" s="930">
        <v>43288</v>
      </c>
      <c r="K152" s="931">
        <v>0</v>
      </c>
      <c r="L152" s="932">
        <v>0</v>
      </c>
      <c r="M152" s="929"/>
      <c r="N152" s="930"/>
    </row>
    <row r="153" spans="1:14">
      <c r="A153" s="216" t="s">
        <v>1051</v>
      </c>
      <c r="B153" s="216" t="s">
        <v>1052</v>
      </c>
      <c r="C153" s="216" t="s">
        <v>265</v>
      </c>
      <c r="D153" s="216" t="s">
        <v>267</v>
      </c>
      <c r="E153" s="216" t="s">
        <v>262</v>
      </c>
      <c r="F153" s="216" t="s">
        <v>1053</v>
      </c>
      <c r="G153" s="217">
        <v>42551</v>
      </c>
      <c r="H153" s="217"/>
      <c r="I153" s="217">
        <v>42559</v>
      </c>
      <c r="J153" s="217">
        <v>43288</v>
      </c>
      <c r="K153" s="218">
        <v>0</v>
      </c>
      <c r="L153" s="219">
        <v>0</v>
      </c>
      <c r="M153" s="216"/>
      <c r="N153" s="217"/>
    </row>
    <row r="154" spans="1:14">
      <c r="A154" s="929" t="s">
        <v>1054</v>
      </c>
      <c r="B154" s="929" t="s">
        <v>1055</v>
      </c>
      <c r="C154" s="929" t="s">
        <v>265</v>
      </c>
      <c r="D154" s="929" t="s">
        <v>267</v>
      </c>
      <c r="E154" s="929" t="s">
        <v>262</v>
      </c>
      <c r="F154" s="929" t="s">
        <v>1056</v>
      </c>
      <c r="G154" s="930">
        <v>42562</v>
      </c>
      <c r="H154" s="930"/>
      <c r="I154" s="930">
        <v>42563</v>
      </c>
      <c r="J154" s="930">
        <v>43292</v>
      </c>
      <c r="K154" s="931">
        <v>0</v>
      </c>
      <c r="L154" s="932">
        <v>0</v>
      </c>
      <c r="M154" s="929"/>
      <c r="N154" s="930"/>
    </row>
    <row r="155" spans="1:14">
      <c r="A155" s="216" t="s">
        <v>1057</v>
      </c>
      <c r="B155" s="216" t="s">
        <v>1058</v>
      </c>
      <c r="C155" s="216" t="s">
        <v>265</v>
      </c>
      <c r="D155" s="216" t="s">
        <v>267</v>
      </c>
      <c r="E155" s="216" t="s">
        <v>262</v>
      </c>
      <c r="F155" s="216" t="s">
        <v>1059</v>
      </c>
      <c r="G155" s="217">
        <v>42120</v>
      </c>
      <c r="H155" s="217"/>
      <c r="I155" s="217">
        <v>42183</v>
      </c>
      <c r="J155" s="217">
        <v>42913</v>
      </c>
      <c r="K155" s="218">
        <v>0</v>
      </c>
      <c r="L155" s="219">
        <v>0</v>
      </c>
      <c r="M155" s="216"/>
      <c r="N155" s="217"/>
    </row>
    <row r="156" spans="1:14">
      <c r="A156" s="929" t="s">
        <v>1060</v>
      </c>
      <c r="B156" s="929" t="s">
        <v>1061</v>
      </c>
      <c r="C156" s="929" t="s">
        <v>265</v>
      </c>
      <c r="D156" s="929" t="s">
        <v>267</v>
      </c>
      <c r="E156" s="929" t="s">
        <v>262</v>
      </c>
      <c r="F156" s="929" t="s">
        <v>1062</v>
      </c>
      <c r="G156" s="930">
        <v>42611</v>
      </c>
      <c r="H156" s="930"/>
      <c r="I156" s="930">
        <v>42699</v>
      </c>
      <c r="J156" s="930">
        <v>43428</v>
      </c>
      <c r="K156" s="931">
        <v>0</v>
      </c>
      <c r="L156" s="932">
        <v>0</v>
      </c>
      <c r="M156" s="929"/>
      <c r="N156" s="930"/>
    </row>
    <row r="157" spans="1:14">
      <c r="A157" s="216" t="s">
        <v>1028</v>
      </c>
      <c r="B157" s="216" t="s">
        <v>1063</v>
      </c>
      <c r="C157" s="216" t="s">
        <v>265</v>
      </c>
      <c r="D157" s="216" t="s">
        <v>267</v>
      </c>
      <c r="E157" s="216" t="s">
        <v>262</v>
      </c>
      <c r="F157" s="216" t="s">
        <v>1064</v>
      </c>
      <c r="G157" s="217">
        <v>42507</v>
      </c>
      <c r="H157" s="217"/>
      <c r="I157" s="217">
        <v>42550</v>
      </c>
      <c r="J157" s="217">
        <v>43279</v>
      </c>
      <c r="K157" s="218">
        <v>0</v>
      </c>
      <c r="L157" s="219">
        <v>0</v>
      </c>
      <c r="M157" s="216"/>
      <c r="N157" s="217"/>
    </row>
    <row r="158" spans="1:14">
      <c r="A158" s="929" t="s">
        <v>1028</v>
      </c>
      <c r="B158" s="929" t="s">
        <v>1065</v>
      </c>
      <c r="C158" s="929" t="s">
        <v>265</v>
      </c>
      <c r="D158" s="929" t="s">
        <v>267</v>
      </c>
      <c r="E158" s="929" t="s">
        <v>262</v>
      </c>
      <c r="F158" s="929" t="s">
        <v>1066</v>
      </c>
      <c r="G158" s="930">
        <v>42507</v>
      </c>
      <c r="H158" s="930"/>
      <c r="I158" s="930">
        <v>42550</v>
      </c>
      <c r="J158" s="930">
        <v>43279</v>
      </c>
      <c r="K158" s="931">
        <v>0</v>
      </c>
      <c r="L158" s="932">
        <v>0</v>
      </c>
      <c r="M158" s="929"/>
      <c r="N158" s="930"/>
    </row>
    <row r="159" spans="1:14">
      <c r="A159" s="216" t="s">
        <v>784</v>
      </c>
      <c r="B159" s="216" t="s">
        <v>1067</v>
      </c>
      <c r="C159" s="216" t="s">
        <v>265</v>
      </c>
      <c r="D159" s="216" t="s">
        <v>267</v>
      </c>
      <c r="E159" s="216" t="s">
        <v>268</v>
      </c>
      <c r="F159" s="216" t="s">
        <v>1068</v>
      </c>
      <c r="G159" s="217">
        <v>42646</v>
      </c>
      <c r="H159" s="217"/>
      <c r="I159" s="217">
        <v>42649</v>
      </c>
      <c r="J159" s="217">
        <v>43378</v>
      </c>
      <c r="K159" s="218">
        <v>0</v>
      </c>
      <c r="L159" s="219">
        <v>0</v>
      </c>
      <c r="M159" s="216"/>
      <c r="N159" s="217"/>
    </row>
    <row r="160" spans="1:14">
      <c r="A160" s="929" t="s">
        <v>260</v>
      </c>
      <c r="B160" s="929" t="s">
        <v>263</v>
      </c>
      <c r="C160" s="929" t="s">
        <v>265</v>
      </c>
      <c r="D160" s="929" t="s">
        <v>261</v>
      </c>
      <c r="E160" s="929" t="s">
        <v>262</v>
      </c>
      <c r="F160" s="929" t="s">
        <v>264</v>
      </c>
      <c r="G160" s="930">
        <v>44552</v>
      </c>
      <c r="H160" s="930"/>
      <c r="I160" s="930">
        <v>44687</v>
      </c>
      <c r="J160" s="930">
        <v>45051</v>
      </c>
      <c r="K160" s="931">
        <v>0</v>
      </c>
      <c r="L160" s="932">
        <v>0</v>
      </c>
      <c r="M160" s="929"/>
      <c r="N160" s="930"/>
    </row>
    <row r="161" spans="1:14">
      <c r="A161" s="216" t="s">
        <v>1069</v>
      </c>
      <c r="B161" s="216" t="s">
        <v>1070</v>
      </c>
      <c r="C161" s="216" t="s">
        <v>265</v>
      </c>
      <c r="D161" s="216" t="s">
        <v>267</v>
      </c>
      <c r="E161" s="216" t="s">
        <v>268</v>
      </c>
      <c r="F161" s="216" t="s">
        <v>1071</v>
      </c>
      <c r="G161" s="217">
        <v>42413</v>
      </c>
      <c r="H161" s="217"/>
      <c r="I161" s="217">
        <v>43173</v>
      </c>
      <c r="J161" s="217">
        <v>43537</v>
      </c>
      <c r="K161" s="218">
        <v>0</v>
      </c>
      <c r="L161" s="219">
        <v>0</v>
      </c>
      <c r="M161" s="216"/>
      <c r="N161" s="217"/>
    </row>
    <row r="162" spans="1:14">
      <c r="A162" s="929" t="s">
        <v>1069</v>
      </c>
      <c r="B162" s="929" t="s">
        <v>1072</v>
      </c>
      <c r="C162" s="929" t="s">
        <v>265</v>
      </c>
      <c r="D162" s="929" t="s">
        <v>267</v>
      </c>
      <c r="E162" s="929" t="s">
        <v>262</v>
      </c>
      <c r="F162" s="929" t="s">
        <v>1073</v>
      </c>
      <c r="G162" s="930">
        <v>43144</v>
      </c>
      <c r="H162" s="930"/>
      <c r="I162" s="930">
        <v>43173</v>
      </c>
      <c r="J162" s="930">
        <v>43537</v>
      </c>
      <c r="K162" s="931">
        <v>0</v>
      </c>
      <c r="L162" s="932">
        <v>0</v>
      </c>
      <c r="M162" s="929"/>
      <c r="N162" s="930"/>
    </row>
    <row r="163" spans="1:14">
      <c r="A163" s="216" t="s">
        <v>266</v>
      </c>
      <c r="B163" s="216" t="s">
        <v>269</v>
      </c>
      <c r="C163" s="216" t="s">
        <v>265</v>
      </c>
      <c r="D163" s="216" t="s">
        <v>267</v>
      </c>
      <c r="E163" s="216" t="s">
        <v>268</v>
      </c>
      <c r="F163" s="216" t="s">
        <v>270</v>
      </c>
      <c r="G163" s="217">
        <v>43857</v>
      </c>
      <c r="H163" s="217"/>
      <c r="I163" s="217">
        <v>44622</v>
      </c>
      <c r="J163" s="217">
        <v>45717</v>
      </c>
      <c r="K163" s="218">
        <v>0</v>
      </c>
      <c r="L163" s="219">
        <v>0</v>
      </c>
      <c r="M163" s="216"/>
      <c r="N163" s="217"/>
    </row>
    <row r="164" spans="1:14">
      <c r="A164" s="929" t="s">
        <v>271</v>
      </c>
      <c r="B164" s="929" t="s">
        <v>272</v>
      </c>
      <c r="C164" s="929" t="s">
        <v>265</v>
      </c>
      <c r="D164" s="929" t="s">
        <v>267</v>
      </c>
      <c r="E164" s="929" t="s">
        <v>262</v>
      </c>
      <c r="F164" s="929" t="s">
        <v>273</v>
      </c>
      <c r="G164" s="930">
        <v>44418</v>
      </c>
      <c r="H164" s="930"/>
      <c r="I164" s="930">
        <v>44643</v>
      </c>
      <c r="J164" s="930">
        <v>45006</v>
      </c>
      <c r="K164" s="931">
        <v>0</v>
      </c>
      <c r="L164" s="932">
        <v>0</v>
      </c>
      <c r="M164" s="929"/>
      <c r="N164" s="930"/>
    </row>
    <row r="165" spans="1:14">
      <c r="A165" s="216" t="s">
        <v>1074</v>
      </c>
      <c r="B165" s="216" t="s">
        <v>1075</v>
      </c>
      <c r="C165" s="216" t="s">
        <v>265</v>
      </c>
      <c r="D165" s="216" t="s">
        <v>267</v>
      </c>
      <c r="E165" s="216" t="s">
        <v>268</v>
      </c>
      <c r="F165" s="216" t="s">
        <v>1076</v>
      </c>
      <c r="G165" s="217">
        <v>43515</v>
      </c>
      <c r="H165" s="217"/>
      <c r="I165" s="217">
        <v>43900</v>
      </c>
      <c r="J165" s="217">
        <v>44994</v>
      </c>
      <c r="K165" s="218">
        <v>0</v>
      </c>
      <c r="L165" s="219">
        <v>0</v>
      </c>
      <c r="M165" s="216"/>
      <c r="N165" s="217"/>
    </row>
    <row r="166" spans="1:14">
      <c r="A166" s="929" t="s">
        <v>1077</v>
      </c>
      <c r="B166" s="929" t="s">
        <v>1078</v>
      </c>
      <c r="C166" s="929" t="s">
        <v>265</v>
      </c>
      <c r="D166" s="929" t="s">
        <v>267</v>
      </c>
      <c r="E166" s="929" t="s">
        <v>268</v>
      </c>
      <c r="F166" s="929" t="s">
        <v>1079</v>
      </c>
      <c r="G166" s="930">
        <v>43530</v>
      </c>
      <c r="H166" s="930"/>
      <c r="I166" s="930">
        <v>43920</v>
      </c>
      <c r="J166" s="930">
        <v>45014</v>
      </c>
      <c r="K166" s="931">
        <v>0</v>
      </c>
      <c r="L166" s="932">
        <v>0</v>
      </c>
      <c r="M166" s="929"/>
      <c r="N166" s="930"/>
    </row>
    <row r="167" spans="1:14">
      <c r="A167" s="216" t="s">
        <v>1077</v>
      </c>
      <c r="B167" s="216" t="s">
        <v>1080</v>
      </c>
      <c r="C167" s="216" t="s">
        <v>265</v>
      </c>
      <c r="D167" s="216" t="s">
        <v>267</v>
      </c>
      <c r="E167" s="216" t="s">
        <v>268</v>
      </c>
      <c r="F167" s="216" t="s">
        <v>1081</v>
      </c>
      <c r="G167" s="217">
        <v>43574</v>
      </c>
      <c r="H167" s="217"/>
      <c r="I167" s="217">
        <v>43920</v>
      </c>
      <c r="J167" s="217">
        <v>45014</v>
      </c>
      <c r="K167" s="218">
        <v>0</v>
      </c>
      <c r="L167" s="219">
        <v>0</v>
      </c>
      <c r="M167" s="216"/>
      <c r="N167" s="217"/>
    </row>
    <row r="168" spans="1:14">
      <c r="A168" s="929" t="s">
        <v>1082</v>
      </c>
      <c r="B168" s="929" t="s">
        <v>1083</v>
      </c>
      <c r="C168" s="929" t="s">
        <v>265</v>
      </c>
      <c r="D168" s="929" t="s">
        <v>267</v>
      </c>
      <c r="E168" s="929" t="s">
        <v>268</v>
      </c>
      <c r="F168" s="929" t="s">
        <v>1084</v>
      </c>
      <c r="G168" s="930">
        <v>43605</v>
      </c>
      <c r="H168" s="930"/>
      <c r="I168" s="930">
        <v>43928</v>
      </c>
      <c r="J168" s="930">
        <v>45022</v>
      </c>
      <c r="K168" s="931">
        <v>0</v>
      </c>
      <c r="L168" s="932">
        <v>0</v>
      </c>
      <c r="M168" s="929"/>
      <c r="N168" s="930"/>
    </row>
    <row r="169" spans="1:14">
      <c r="A169" s="216" t="s">
        <v>1085</v>
      </c>
      <c r="B169" s="216" t="s">
        <v>1086</v>
      </c>
      <c r="C169" s="216" t="s">
        <v>265</v>
      </c>
      <c r="D169" s="216" t="s">
        <v>267</v>
      </c>
      <c r="E169" s="216" t="s">
        <v>268</v>
      </c>
      <c r="F169" s="216" t="s">
        <v>1087</v>
      </c>
      <c r="G169" s="217">
        <v>43549</v>
      </c>
      <c r="H169" s="217"/>
      <c r="I169" s="217">
        <v>43927</v>
      </c>
      <c r="J169" s="217">
        <v>45021</v>
      </c>
      <c r="K169" s="218">
        <v>0</v>
      </c>
      <c r="L169" s="219">
        <v>0</v>
      </c>
      <c r="M169" s="216"/>
      <c r="N169" s="217"/>
    </row>
    <row r="170" spans="1:14">
      <c r="A170" s="929" t="s">
        <v>1085</v>
      </c>
      <c r="B170" s="929" t="s">
        <v>1088</v>
      </c>
      <c r="C170" s="929" t="s">
        <v>265</v>
      </c>
      <c r="D170" s="929" t="s">
        <v>267</v>
      </c>
      <c r="E170" s="929" t="s">
        <v>268</v>
      </c>
      <c r="F170" s="929" t="s">
        <v>1089</v>
      </c>
      <c r="G170" s="930">
        <v>43549</v>
      </c>
      <c r="H170" s="930"/>
      <c r="I170" s="930">
        <v>43939</v>
      </c>
      <c r="J170" s="930">
        <v>45002</v>
      </c>
      <c r="K170" s="931">
        <v>0</v>
      </c>
      <c r="L170" s="932">
        <v>0</v>
      </c>
      <c r="M170" s="929"/>
      <c r="N170" s="930"/>
    </row>
    <row r="171" spans="1:14">
      <c r="A171" s="216" t="s">
        <v>1090</v>
      </c>
      <c r="B171" s="216" t="s">
        <v>1091</v>
      </c>
      <c r="C171" s="216" t="s">
        <v>265</v>
      </c>
      <c r="D171" s="216" t="s">
        <v>267</v>
      </c>
      <c r="E171" s="216" t="s">
        <v>268</v>
      </c>
      <c r="F171" s="216" t="s">
        <v>1092</v>
      </c>
      <c r="G171" s="217">
        <v>43593</v>
      </c>
      <c r="H171" s="217"/>
      <c r="I171" s="217">
        <v>43603</v>
      </c>
      <c r="J171" s="217">
        <v>45429</v>
      </c>
      <c r="K171" s="218">
        <v>0</v>
      </c>
      <c r="L171" s="219">
        <v>0</v>
      </c>
      <c r="M171" s="216"/>
      <c r="N171" s="217"/>
    </row>
    <row r="172" spans="1:14">
      <c r="A172" s="929" t="s">
        <v>1093</v>
      </c>
      <c r="B172" s="929" t="s">
        <v>1094</v>
      </c>
      <c r="C172" s="929" t="s">
        <v>265</v>
      </c>
      <c r="D172" s="929" t="s">
        <v>267</v>
      </c>
      <c r="E172" s="929" t="s">
        <v>268</v>
      </c>
      <c r="F172" s="929" t="s">
        <v>1095</v>
      </c>
      <c r="G172" s="930">
        <v>43515</v>
      </c>
      <c r="H172" s="930"/>
      <c r="I172" s="930">
        <v>43864</v>
      </c>
      <c r="J172" s="930">
        <v>44959</v>
      </c>
      <c r="K172" s="931">
        <v>0</v>
      </c>
      <c r="L172" s="932">
        <v>0</v>
      </c>
      <c r="M172" s="929"/>
      <c r="N172" s="930"/>
    </row>
    <row r="173" spans="1:14">
      <c r="A173" s="216" t="s">
        <v>1093</v>
      </c>
      <c r="B173" s="216" t="s">
        <v>1096</v>
      </c>
      <c r="C173" s="216" t="s">
        <v>265</v>
      </c>
      <c r="D173" s="216" t="s">
        <v>267</v>
      </c>
      <c r="E173" s="216" t="s">
        <v>268</v>
      </c>
      <c r="F173" s="216" t="s">
        <v>1097</v>
      </c>
      <c r="G173" s="217">
        <v>43541</v>
      </c>
      <c r="H173" s="217"/>
      <c r="I173" s="217">
        <v>43864</v>
      </c>
      <c r="J173" s="217">
        <v>44959</v>
      </c>
      <c r="K173" s="218">
        <v>0</v>
      </c>
      <c r="L173" s="219">
        <v>0</v>
      </c>
      <c r="M173" s="216"/>
      <c r="N173" s="217"/>
    </row>
    <row r="174" spans="1:14">
      <c r="A174" s="929" t="s">
        <v>1098</v>
      </c>
      <c r="B174" s="929" t="s">
        <v>1099</v>
      </c>
      <c r="C174" s="929" t="s">
        <v>265</v>
      </c>
      <c r="D174" s="929" t="s">
        <v>267</v>
      </c>
      <c r="E174" s="929" t="s">
        <v>268</v>
      </c>
      <c r="F174" s="929" t="s">
        <v>1100</v>
      </c>
      <c r="G174" s="930">
        <v>43599</v>
      </c>
      <c r="H174" s="930"/>
      <c r="I174" s="930">
        <v>43621</v>
      </c>
      <c r="J174" s="930">
        <v>45447</v>
      </c>
      <c r="K174" s="931">
        <v>0</v>
      </c>
      <c r="L174" s="932">
        <v>0</v>
      </c>
      <c r="M174" s="929"/>
      <c r="N174" s="930"/>
    </row>
    <row r="175" spans="1:14">
      <c r="A175" s="216" t="s">
        <v>1082</v>
      </c>
      <c r="B175" s="216" t="s">
        <v>1101</v>
      </c>
      <c r="C175" s="216" t="s">
        <v>265</v>
      </c>
      <c r="D175" s="216" t="s">
        <v>267</v>
      </c>
      <c r="E175" s="216" t="s">
        <v>268</v>
      </c>
      <c r="F175" s="216" t="s">
        <v>1102</v>
      </c>
      <c r="G175" s="217">
        <v>43605</v>
      </c>
      <c r="H175" s="217"/>
      <c r="I175" s="217">
        <v>43983</v>
      </c>
      <c r="J175" s="217">
        <v>45077</v>
      </c>
      <c r="K175" s="218">
        <v>0</v>
      </c>
      <c r="L175" s="219">
        <v>0</v>
      </c>
      <c r="M175" s="216"/>
      <c r="N175" s="217"/>
    </row>
    <row r="176" spans="1:14">
      <c r="A176" s="929" t="s">
        <v>1103</v>
      </c>
      <c r="B176" s="929" t="s">
        <v>1104</v>
      </c>
      <c r="C176" s="929" t="s">
        <v>265</v>
      </c>
      <c r="D176" s="929" t="s">
        <v>267</v>
      </c>
      <c r="E176" s="929" t="s">
        <v>268</v>
      </c>
      <c r="F176" s="929" t="s">
        <v>1105</v>
      </c>
      <c r="G176" s="930">
        <v>43516</v>
      </c>
      <c r="H176" s="930"/>
      <c r="I176" s="930">
        <v>44005</v>
      </c>
      <c r="J176" s="930">
        <v>45099</v>
      </c>
      <c r="K176" s="931">
        <v>0</v>
      </c>
      <c r="L176" s="932">
        <v>0</v>
      </c>
      <c r="M176" s="929"/>
      <c r="N176" s="930"/>
    </row>
    <row r="177" spans="1:14">
      <c r="A177" s="216" t="s">
        <v>993</v>
      </c>
      <c r="B177" s="216" t="s">
        <v>1106</v>
      </c>
      <c r="C177" s="216" t="s">
        <v>265</v>
      </c>
      <c r="D177" s="216" t="s">
        <v>267</v>
      </c>
      <c r="E177" s="216" t="s">
        <v>268</v>
      </c>
      <c r="F177" s="216" t="s">
        <v>1107</v>
      </c>
      <c r="G177" s="217">
        <v>43571</v>
      </c>
      <c r="H177" s="217"/>
      <c r="I177" s="217">
        <v>43593</v>
      </c>
      <c r="J177" s="217">
        <v>45419</v>
      </c>
      <c r="K177" s="218">
        <v>0</v>
      </c>
      <c r="L177" s="219">
        <v>0</v>
      </c>
      <c r="M177" s="216"/>
      <c r="N177" s="217"/>
    </row>
    <row r="178" spans="1:14">
      <c r="A178" s="929" t="s">
        <v>1025</v>
      </c>
      <c r="B178" s="929" t="s">
        <v>1108</v>
      </c>
      <c r="C178" s="929" t="s">
        <v>265</v>
      </c>
      <c r="D178" s="929" t="s">
        <v>267</v>
      </c>
      <c r="E178" s="929" t="s">
        <v>262</v>
      </c>
      <c r="F178" s="929" t="s">
        <v>1109</v>
      </c>
      <c r="G178" s="930">
        <v>43255</v>
      </c>
      <c r="H178" s="930"/>
      <c r="I178" s="930">
        <v>43286</v>
      </c>
      <c r="J178" s="930">
        <v>44016</v>
      </c>
      <c r="K178" s="931">
        <v>0</v>
      </c>
      <c r="L178" s="932">
        <v>0</v>
      </c>
      <c r="M178" s="929"/>
      <c r="N178" s="930"/>
    </row>
    <row r="179" spans="1:14">
      <c r="A179" s="216" t="s">
        <v>274</v>
      </c>
      <c r="B179" s="216" t="s">
        <v>275</v>
      </c>
      <c r="C179" s="216" t="s">
        <v>265</v>
      </c>
      <c r="D179" s="216" t="s">
        <v>267</v>
      </c>
      <c r="E179" s="216" t="s">
        <v>268</v>
      </c>
      <c r="F179" s="216" t="s">
        <v>276</v>
      </c>
      <c r="G179" s="217">
        <v>44414</v>
      </c>
      <c r="H179" s="217"/>
      <c r="I179" s="217">
        <v>44844</v>
      </c>
      <c r="J179" s="217">
        <v>45939</v>
      </c>
      <c r="K179" s="218">
        <v>2</v>
      </c>
      <c r="L179" s="219">
        <v>2</v>
      </c>
      <c r="M179" s="216"/>
      <c r="N179" s="217"/>
    </row>
    <row r="180" spans="1:14">
      <c r="A180" s="929" t="s">
        <v>419</v>
      </c>
      <c r="B180" s="929" t="s">
        <v>1110</v>
      </c>
      <c r="C180" s="929" t="s">
        <v>265</v>
      </c>
      <c r="D180" s="929" t="s">
        <v>267</v>
      </c>
      <c r="E180" s="929" t="s">
        <v>262</v>
      </c>
      <c r="F180" s="929" t="s">
        <v>1111</v>
      </c>
      <c r="G180" s="930">
        <v>44281</v>
      </c>
      <c r="H180" s="930"/>
      <c r="I180" s="930">
        <v>44316</v>
      </c>
      <c r="J180" s="930">
        <v>45411</v>
      </c>
      <c r="K180" s="931">
        <v>2</v>
      </c>
      <c r="L180" s="932">
        <v>2</v>
      </c>
      <c r="M180" s="929"/>
      <c r="N180" s="930"/>
    </row>
    <row r="181" spans="1:14">
      <c r="A181" s="216" t="s">
        <v>419</v>
      </c>
      <c r="B181" s="216" t="s">
        <v>1112</v>
      </c>
      <c r="C181" s="216" t="s">
        <v>265</v>
      </c>
      <c r="D181" s="216" t="s">
        <v>267</v>
      </c>
      <c r="E181" s="216" t="s">
        <v>262</v>
      </c>
      <c r="F181" s="216" t="s">
        <v>1113</v>
      </c>
      <c r="G181" s="217">
        <v>44281</v>
      </c>
      <c r="H181" s="217"/>
      <c r="I181" s="217">
        <v>44316</v>
      </c>
      <c r="J181" s="217">
        <v>45411</v>
      </c>
      <c r="K181" s="218">
        <v>0</v>
      </c>
      <c r="L181" s="219">
        <v>0</v>
      </c>
      <c r="M181" s="216"/>
      <c r="N181" s="217"/>
    </row>
    <row r="182" spans="1:14">
      <c r="A182" s="929" t="s">
        <v>748</v>
      </c>
      <c r="B182" s="929" t="s">
        <v>1114</v>
      </c>
      <c r="C182" s="929" t="s">
        <v>265</v>
      </c>
      <c r="D182" s="929" t="s">
        <v>267</v>
      </c>
      <c r="E182" s="929" t="s">
        <v>262</v>
      </c>
      <c r="F182" s="929" t="s">
        <v>1115</v>
      </c>
      <c r="G182" s="930">
        <v>43581</v>
      </c>
      <c r="H182" s="930"/>
      <c r="I182" s="930">
        <v>43595</v>
      </c>
      <c r="J182" s="930">
        <v>45421</v>
      </c>
      <c r="K182" s="931">
        <v>0</v>
      </c>
      <c r="L182" s="932">
        <v>0</v>
      </c>
      <c r="M182" s="929"/>
      <c r="N182" s="930"/>
    </row>
    <row r="183" spans="1:14">
      <c r="A183" s="216" t="s">
        <v>277</v>
      </c>
      <c r="B183" s="216" t="s">
        <v>1116</v>
      </c>
      <c r="C183" s="216" t="s">
        <v>265</v>
      </c>
      <c r="D183" s="216" t="s">
        <v>267</v>
      </c>
      <c r="E183" s="216" t="s">
        <v>268</v>
      </c>
      <c r="F183" s="216" t="s">
        <v>1117</v>
      </c>
      <c r="G183" s="217">
        <v>43361</v>
      </c>
      <c r="H183" s="217"/>
      <c r="I183" s="217">
        <v>43475</v>
      </c>
      <c r="J183" s="217">
        <v>47127</v>
      </c>
      <c r="K183" s="218">
        <v>0</v>
      </c>
      <c r="L183" s="219">
        <v>0</v>
      </c>
      <c r="M183" s="216"/>
      <c r="N183" s="217"/>
    </row>
    <row r="184" spans="1:14">
      <c r="A184" s="929" t="s">
        <v>1118</v>
      </c>
      <c r="B184" s="929" t="s">
        <v>1119</v>
      </c>
      <c r="C184" s="929" t="s">
        <v>265</v>
      </c>
      <c r="D184" s="929" t="s">
        <v>267</v>
      </c>
      <c r="E184" s="929" t="s">
        <v>262</v>
      </c>
      <c r="F184" s="929" t="s">
        <v>1120</v>
      </c>
      <c r="G184" s="930">
        <v>43521</v>
      </c>
      <c r="H184" s="930"/>
      <c r="I184" s="930">
        <v>43563</v>
      </c>
      <c r="J184" s="930">
        <v>45389</v>
      </c>
      <c r="K184" s="931">
        <v>0</v>
      </c>
      <c r="L184" s="932">
        <v>0</v>
      </c>
      <c r="M184" s="929"/>
      <c r="N184" s="930"/>
    </row>
    <row r="185" spans="1:14">
      <c r="A185" s="216" t="s">
        <v>1121</v>
      </c>
      <c r="B185" s="216" t="s">
        <v>1122</v>
      </c>
      <c r="C185" s="216" t="s">
        <v>265</v>
      </c>
      <c r="D185" s="216" t="s">
        <v>267</v>
      </c>
      <c r="E185" s="216" t="s">
        <v>262</v>
      </c>
      <c r="F185" s="216" t="s">
        <v>1123</v>
      </c>
      <c r="G185" s="217">
        <v>42969</v>
      </c>
      <c r="H185" s="217"/>
      <c r="I185" s="217">
        <v>43073</v>
      </c>
      <c r="J185" s="217">
        <v>43802</v>
      </c>
      <c r="K185" s="218">
        <v>0</v>
      </c>
      <c r="L185" s="219">
        <v>0</v>
      </c>
      <c r="M185" s="216"/>
      <c r="N185" s="217"/>
    </row>
    <row r="186" spans="1:14">
      <c r="A186" s="929" t="s">
        <v>277</v>
      </c>
      <c r="B186" s="929" t="s">
        <v>278</v>
      </c>
      <c r="C186" s="929" t="s">
        <v>265</v>
      </c>
      <c r="D186" s="929" t="s">
        <v>267</v>
      </c>
      <c r="E186" s="929" t="s">
        <v>268</v>
      </c>
      <c r="F186" s="929" t="s">
        <v>279</v>
      </c>
      <c r="G186" s="930">
        <v>44096</v>
      </c>
      <c r="H186" s="930"/>
      <c r="I186" s="930">
        <v>44592</v>
      </c>
      <c r="J186" s="930">
        <v>45687</v>
      </c>
      <c r="K186" s="931">
        <v>0</v>
      </c>
      <c r="L186" s="932">
        <v>0</v>
      </c>
      <c r="M186" s="929"/>
      <c r="N186" s="930"/>
    </row>
    <row r="187" spans="1:14">
      <c r="A187" s="216" t="s">
        <v>277</v>
      </c>
      <c r="B187" s="216" t="s">
        <v>280</v>
      </c>
      <c r="C187" s="216" t="s">
        <v>265</v>
      </c>
      <c r="D187" s="216" t="s">
        <v>267</v>
      </c>
      <c r="E187" s="216" t="s">
        <v>268</v>
      </c>
      <c r="F187" s="216" t="s">
        <v>281</v>
      </c>
      <c r="G187" s="217">
        <v>44096</v>
      </c>
      <c r="H187" s="217"/>
      <c r="I187" s="217">
        <v>44592</v>
      </c>
      <c r="J187" s="217">
        <v>45687</v>
      </c>
      <c r="K187" s="218">
        <v>0</v>
      </c>
      <c r="L187" s="219">
        <v>0</v>
      </c>
      <c r="M187" s="216"/>
      <c r="N187" s="217"/>
    </row>
    <row r="188" spans="1:14">
      <c r="A188" s="929" t="s">
        <v>332</v>
      </c>
      <c r="B188" s="929" t="s">
        <v>1124</v>
      </c>
      <c r="C188" s="929" t="s">
        <v>265</v>
      </c>
      <c r="D188" s="929" t="s">
        <v>267</v>
      </c>
      <c r="E188" s="929" t="s">
        <v>262</v>
      </c>
      <c r="F188" s="929" t="s">
        <v>1125</v>
      </c>
      <c r="G188" s="930">
        <v>43210</v>
      </c>
      <c r="H188" s="930"/>
      <c r="I188" s="930"/>
      <c r="J188" s="930"/>
      <c r="K188" s="931">
        <v>0</v>
      </c>
      <c r="L188" s="932">
        <v>0</v>
      </c>
      <c r="M188" s="929"/>
      <c r="N188" s="930"/>
    </row>
    <row r="189" spans="1:14">
      <c r="A189" s="216" t="s">
        <v>1126</v>
      </c>
      <c r="B189" s="216" t="s">
        <v>1127</v>
      </c>
      <c r="C189" s="216" t="s">
        <v>265</v>
      </c>
      <c r="D189" s="216" t="s">
        <v>267</v>
      </c>
      <c r="E189" s="216" t="s">
        <v>262</v>
      </c>
      <c r="F189" s="216" t="s">
        <v>1128</v>
      </c>
      <c r="G189" s="217">
        <v>44426</v>
      </c>
      <c r="H189" s="217"/>
      <c r="I189" s="217">
        <v>44490</v>
      </c>
      <c r="J189" s="217">
        <v>44854</v>
      </c>
      <c r="K189" s="218">
        <v>0</v>
      </c>
      <c r="L189" s="219">
        <v>0</v>
      </c>
      <c r="M189" s="216"/>
      <c r="N189" s="217"/>
    </row>
    <row r="190" spans="1:14">
      <c r="A190" s="929" t="s">
        <v>1129</v>
      </c>
      <c r="B190" s="929" t="s">
        <v>1130</v>
      </c>
      <c r="C190" s="929" t="s">
        <v>265</v>
      </c>
      <c r="D190" s="929" t="s">
        <v>267</v>
      </c>
      <c r="E190" s="929" t="s">
        <v>262</v>
      </c>
      <c r="F190" s="929" t="s">
        <v>1131</v>
      </c>
      <c r="G190" s="930">
        <v>43727</v>
      </c>
      <c r="H190" s="930"/>
      <c r="I190" s="930">
        <v>43941</v>
      </c>
      <c r="J190" s="930">
        <v>44305</v>
      </c>
      <c r="K190" s="931">
        <v>0</v>
      </c>
      <c r="L190" s="932">
        <v>0</v>
      </c>
      <c r="M190" s="929"/>
      <c r="N190" s="930"/>
    </row>
    <row r="191" spans="1:14">
      <c r="A191" s="216" t="s">
        <v>1129</v>
      </c>
      <c r="B191" s="216" t="s">
        <v>1132</v>
      </c>
      <c r="C191" s="216" t="s">
        <v>265</v>
      </c>
      <c r="D191" s="216" t="s">
        <v>267</v>
      </c>
      <c r="E191" s="216" t="s">
        <v>268</v>
      </c>
      <c r="F191" s="216" t="s">
        <v>1133</v>
      </c>
      <c r="G191" s="217">
        <v>44947</v>
      </c>
      <c r="H191" s="217"/>
      <c r="I191" s="217"/>
      <c r="J191" s="217"/>
      <c r="K191" s="218">
        <v>2</v>
      </c>
      <c r="L191" s="219">
        <v>2</v>
      </c>
      <c r="M191" s="216"/>
      <c r="N191" s="217"/>
    </row>
    <row r="192" spans="1:14">
      <c r="A192" s="929" t="s">
        <v>1025</v>
      </c>
      <c r="B192" s="929" t="s">
        <v>1134</v>
      </c>
      <c r="C192" s="929" t="s">
        <v>265</v>
      </c>
      <c r="D192" s="929" t="s">
        <v>267</v>
      </c>
      <c r="E192" s="929" t="s">
        <v>262</v>
      </c>
      <c r="F192" s="929" t="s">
        <v>1135</v>
      </c>
      <c r="G192" s="930">
        <v>43255</v>
      </c>
      <c r="H192" s="930"/>
      <c r="I192" s="930">
        <v>43286</v>
      </c>
      <c r="J192" s="930">
        <v>44016</v>
      </c>
      <c r="K192" s="931">
        <v>2</v>
      </c>
      <c r="L192" s="932">
        <v>0</v>
      </c>
      <c r="M192" s="929"/>
      <c r="N192" s="930"/>
    </row>
    <row r="193" spans="1:14">
      <c r="A193" s="216" t="s">
        <v>1136</v>
      </c>
      <c r="B193" s="216" t="s">
        <v>1137</v>
      </c>
      <c r="C193" s="216" t="s">
        <v>265</v>
      </c>
      <c r="D193" s="216" t="s">
        <v>267</v>
      </c>
      <c r="E193" s="216" t="s">
        <v>268</v>
      </c>
      <c r="F193" s="216" t="s">
        <v>1138</v>
      </c>
      <c r="G193" s="217">
        <v>44279</v>
      </c>
      <c r="H193" s="217"/>
      <c r="I193" s="217">
        <v>43587</v>
      </c>
      <c r="J193" s="217">
        <v>45413</v>
      </c>
      <c r="K193" s="218">
        <v>2</v>
      </c>
      <c r="L193" s="219">
        <v>2</v>
      </c>
      <c r="M193" s="216"/>
      <c r="N193" s="217"/>
    </row>
    <row r="194" spans="1:14">
      <c r="A194" s="929" t="s">
        <v>1139</v>
      </c>
      <c r="B194" s="929" t="s">
        <v>1140</v>
      </c>
      <c r="C194" s="929" t="s">
        <v>265</v>
      </c>
      <c r="D194" s="929" t="s">
        <v>267</v>
      </c>
      <c r="E194" s="929" t="s">
        <v>262</v>
      </c>
      <c r="F194" s="929" t="s">
        <v>1141</v>
      </c>
      <c r="G194" s="930">
        <v>43164</v>
      </c>
      <c r="H194" s="930"/>
      <c r="I194" s="930">
        <v>43595</v>
      </c>
      <c r="J194" s="930">
        <v>45421</v>
      </c>
      <c r="K194" s="931">
        <v>1</v>
      </c>
      <c r="L194" s="932">
        <v>1</v>
      </c>
      <c r="M194" s="929"/>
      <c r="N194" s="930"/>
    </row>
    <row r="195" spans="1:14">
      <c r="A195" s="216" t="s">
        <v>1139</v>
      </c>
      <c r="B195" s="216" t="s">
        <v>1142</v>
      </c>
      <c r="C195" s="216" t="s">
        <v>265</v>
      </c>
      <c r="D195" s="216" t="s">
        <v>267</v>
      </c>
      <c r="E195" s="216" t="s">
        <v>262</v>
      </c>
      <c r="F195" s="216" t="s">
        <v>1143</v>
      </c>
      <c r="G195" s="217">
        <v>43164</v>
      </c>
      <c r="H195" s="217"/>
      <c r="I195" s="217">
        <v>43595</v>
      </c>
      <c r="J195" s="217">
        <v>45421</v>
      </c>
      <c r="K195" s="218">
        <v>2</v>
      </c>
      <c r="L195" s="219">
        <v>2</v>
      </c>
      <c r="M195" s="216"/>
      <c r="N195" s="217"/>
    </row>
    <row r="196" spans="1:14">
      <c r="A196" s="929" t="s">
        <v>1144</v>
      </c>
      <c r="B196" s="929" t="s">
        <v>1145</v>
      </c>
      <c r="C196" s="929" t="s">
        <v>265</v>
      </c>
      <c r="D196" s="929" t="s">
        <v>267</v>
      </c>
      <c r="E196" s="929" t="s">
        <v>268</v>
      </c>
      <c r="F196" s="929"/>
      <c r="G196" s="930"/>
      <c r="H196" s="930"/>
      <c r="I196" s="930">
        <v>43684</v>
      </c>
      <c r="J196" s="930">
        <v>45510</v>
      </c>
      <c r="K196" s="931">
        <v>0</v>
      </c>
      <c r="L196" s="932">
        <v>0</v>
      </c>
      <c r="M196" s="929"/>
      <c r="N196" s="930"/>
    </row>
    <row r="197" spans="1:14">
      <c r="A197" s="216" t="s">
        <v>1146</v>
      </c>
      <c r="B197" s="216" t="s">
        <v>1147</v>
      </c>
      <c r="C197" s="216" t="s">
        <v>265</v>
      </c>
      <c r="D197" s="216" t="s">
        <v>267</v>
      </c>
      <c r="E197" s="216" t="s">
        <v>268</v>
      </c>
      <c r="F197" s="216"/>
      <c r="G197" s="217">
        <v>43818</v>
      </c>
      <c r="H197" s="217"/>
      <c r="I197" s="217"/>
      <c r="J197" s="217"/>
      <c r="K197" s="218">
        <v>0</v>
      </c>
      <c r="L197" s="219">
        <v>0</v>
      </c>
      <c r="M197" s="216"/>
      <c r="N197" s="217"/>
    </row>
    <row r="198" spans="1:14">
      <c r="A198" s="929" t="s">
        <v>1148</v>
      </c>
      <c r="B198" s="929" t="s">
        <v>1149</v>
      </c>
      <c r="C198" s="929" t="s">
        <v>265</v>
      </c>
      <c r="D198" s="929" t="s">
        <v>267</v>
      </c>
      <c r="E198" s="929" t="s">
        <v>268</v>
      </c>
      <c r="F198" s="929"/>
      <c r="G198" s="930">
        <v>43571</v>
      </c>
      <c r="H198" s="930"/>
      <c r="I198" s="930">
        <v>44390</v>
      </c>
      <c r="J198" s="930">
        <v>45485</v>
      </c>
      <c r="K198" s="931">
        <v>0</v>
      </c>
      <c r="L198" s="932">
        <v>0</v>
      </c>
      <c r="M198" s="929"/>
      <c r="N198" s="930"/>
    </row>
    <row r="199" spans="1:14">
      <c r="A199" s="216" t="s">
        <v>1148</v>
      </c>
      <c r="B199" s="216" t="s">
        <v>1150</v>
      </c>
      <c r="C199" s="216" t="s">
        <v>265</v>
      </c>
      <c r="D199" s="216" t="s">
        <v>267</v>
      </c>
      <c r="E199" s="216" t="s">
        <v>268</v>
      </c>
      <c r="F199" s="216"/>
      <c r="G199" s="217">
        <v>43571</v>
      </c>
      <c r="H199" s="217"/>
      <c r="I199" s="217">
        <v>44390</v>
      </c>
      <c r="J199" s="217">
        <v>45485</v>
      </c>
      <c r="K199" s="218">
        <v>0</v>
      </c>
      <c r="L199" s="219">
        <v>0</v>
      </c>
      <c r="M199" s="216"/>
      <c r="N199" s="217"/>
    </row>
    <row r="200" spans="1:14">
      <c r="A200" s="929" t="s">
        <v>1103</v>
      </c>
      <c r="B200" s="929" t="s">
        <v>1151</v>
      </c>
      <c r="C200" s="929" t="s">
        <v>265</v>
      </c>
      <c r="D200" s="929" t="s">
        <v>267</v>
      </c>
      <c r="E200" s="929" t="s">
        <v>268</v>
      </c>
      <c r="F200" s="929"/>
      <c r="G200" s="930">
        <v>45077</v>
      </c>
      <c r="H200" s="930"/>
      <c r="I200" s="930">
        <v>45364</v>
      </c>
      <c r="J200" s="930">
        <v>46458</v>
      </c>
      <c r="K200" s="931">
        <v>2</v>
      </c>
      <c r="L200" s="932">
        <v>2</v>
      </c>
      <c r="M200" s="929"/>
      <c r="N200" s="930"/>
    </row>
    <row r="201" spans="1:14">
      <c r="A201" s="216" t="s">
        <v>1103</v>
      </c>
      <c r="B201" s="216" t="s">
        <v>1152</v>
      </c>
      <c r="C201" s="216" t="s">
        <v>265</v>
      </c>
      <c r="D201" s="216" t="s">
        <v>267</v>
      </c>
      <c r="E201" s="216" t="s">
        <v>268</v>
      </c>
      <c r="F201" s="216"/>
      <c r="G201" s="217">
        <v>45077</v>
      </c>
      <c r="H201" s="217"/>
      <c r="I201" s="217">
        <v>45364</v>
      </c>
      <c r="J201" s="217">
        <v>46458</v>
      </c>
      <c r="K201" s="218">
        <v>2</v>
      </c>
      <c r="L201" s="219">
        <v>2000</v>
      </c>
      <c r="M201" s="216"/>
      <c r="N201" s="217"/>
    </row>
    <row r="202" spans="1:14">
      <c r="A202" s="929" t="s">
        <v>1153</v>
      </c>
      <c r="B202" s="929" t="s">
        <v>1154</v>
      </c>
      <c r="C202" s="929" t="s">
        <v>265</v>
      </c>
      <c r="D202" s="929" t="s">
        <v>267</v>
      </c>
      <c r="E202" s="929" t="s">
        <v>268</v>
      </c>
      <c r="F202" s="929"/>
      <c r="G202" s="930">
        <v>44373</v>
      </c>
      <c r="H202" s="930"/>
      <c r="I202" s="930">
        <v>44490</v>
      </c>
      <c r="J202" s="930">
        <v>45585</v>
      </c>
      <c r="K202" s="931">
        <v>0</v>
      </c>
      <c r="L202" s="932">
        <v>0</v>
      </c>
      <c r="M202" s="929"/>
      <c r="N202" s="930"/>
    </row>
    <row r="203" spans="1:14">
      <c r="A203" s="216" t="s">
        <v>1153</v>
      </c>
      <c r="B203" s="216" t="s">
        <v>1155</v>
      </c>
      <c r="C203" s="216" t="s">
        <v>265</v>
      </c>
      <c r="D203" s="216" t="s">
        <v>267</v>
      </c>
      <c r="E203" s="216" t="s">
        <v>268</v>
      </c>
      <c r="F203" s="216"/>
      <c r="G203" s="217">
        <v>44373</v>
      </c>
      <c r="H203" s="217"/>
      <c r="I203" s="217">
        <v>44490</v>
      </c>
      <c r="J203" s="217">
        <v>45585</v>
      </c>
      <c r="K203" s="218">
        <v>0</v>
      </c>
      <c r="L203" s="219">
        <v>0</v>
      </c>
      <c r="M203" s="216"/>
      <c r="N203" s="217"/>
    </row>
    <row r="204" spans="1:14">
      <c r="A204" s="929" t="s">
        <v>1156</v>
      </c>
      <c r="B204" s="929" t="s">
        <v>1157</v>
      </c>
      <c r="C204" s="929" t="s">
        <v>265</v>
      </c>
      <c r="D204" s="929" t="s">
        <v>267</v>
      </c>
      <c r="E204" s="929" t="s">
        <v>262</v>
      </c>
      <c r="F204" s="929"/>
      <c r="G204" s="930">
        <v>43461</v>
      </c>
      <c r="H204" s="930"/>
      <c r="I204" s="930">
        <v>43665</v>
      </c>
      <c r="J204" s="930">
        <v>45491</v>
      </c>
      <c r="K204" s="931">
        <v>5</v>
      </c>
      <c r="L204" s="932">
        <v>5</v>
      </c>
      <c r="M204" s="929"/>
      <c r="N204" s="930"/>
    </row>
    <row r="205" spans="1:14">
      <c r="A205" s="216" t="s">
        <v>1156</v>
      </c>
      <c r="B205" s="216" t="s">
        <v>1158</v>
      </c>
      <c r="C205" s="216" t="s">
        <v>265</v>
      </c>
      <c r="D205" s="216" t="s">
        <v>267</v>
      </c>
      <c r="E205" s="216" t="s">
        <v>262</v>
      </c>
      <c r="F205" s="216"/>
      <c r="G205" s="217">
        <v>43461</v>
      </c>
      <c r="H205" s="217"/>
      <c r="I205" s="217">
        <v>43665</v>
      </c>
      <c r="J205" s="217">
        <v>45491</v>
      </c>
      <c r="K205" s="218">
        <v>5</v>
      </c>
      <c r="L205" s="219">
        <v>5</v>
      </c>
      <c r="M205" s="216"/>
      <c r="N205" s="217"/>
    </row>
    <row r="206" spans="1:14">
      <c r="A206" s="929" t="s">
        <v>416</v>
      </c>
      <c r="B206" s="929" t="s">
        <v>1159</v>
      </c>
      <c r="C206" s="929" t="s">
        <v>265</v>
      </c>
      <c r="D206" s="929" t="s">
        <v>267</v>
      </c>
      <c r="E206" s="929" t="s">
        <v>268</v>
      </c>
      <c r="F206" s="929"/>
      <c r="G206" s="930">
        <v>44917</v>
      </c>
      <c r="H206" s="930"/>
      <c r="I206" s="930">
        <v>45289</v>
      </c>
      <c r="J206" s="930">
        <v>46384</v>
      </c>
      <c r="K206" s="931">
        <v>0</v>
      </c>
      <c r="L206" s="932">
        <v>0</v>
      </c>
      <c r="M206" s="929"/>
      <c r="N206" s="930"/>
    </row>
    <row r="207" spans="1:14">
      <c r="A207" s="216" t="s">
        <v>1160</v>
      </c>
      <c r="B207" s="216" t="s">
        <v>1161</v>
      </c>
      <c r="C207" s="216" t="s">
        <v>265</v>
      </c>
      <c r="D207" s="216" t="s">
        <v>267</v>
      </c>
      <c r="E207" s="216" t="s">
        <v>268</v>
      </c>
      <c r="F207" s="216"/>
      <c r="G207" s="217">
        <v>43542</v>
      </c>
      <c r="H207" s="217"/>
      <c r="I207" s="217">
        <v>44480</v>
      </c>
      <c r="J207" s="217">
        <v>45575</v>
      </c>
      <c r="K207" s="218">
        <v>0</v>
      </c>
      <c r="L207" s="219">
        <v>0</v>
      </c>
      <c r="M207" s="216"/>
      <c r="N207" s="217"/>
    </row>
    <row r="208" spans="1:14">
      <c r="A208" s="929" t="s">
        <v>1160</v>
      </c>
      <c r="B208" s="929" t="s">
        <v>1162</v>
      </c>
      <c r="C208" s="929" t="s">
        <v>265</v>
      </c>
      <c r="D208" s="929" t="s">
        <v>267</v>
      </c>
      <c r="E208" s="929" t="s">
        <v>268</v>
      </c>
      <c r="F208" s="929"/>
      <c r="G208" s="930">
        <v>43542</v>
      </c>
      <c r="H208" s="930"/>
      <c r="I208" s="930">
        <v>44480</v>
      </c>
      <c r="J208" s="930">
        <v>45575</v>
      </c>
      <c r="K208" s="931">
        <v>0</v>
      </c>
      <c r="L208" s="932">
        <v>0</v>
      </c>
      <c r="M208" s="929"/>
      <c r="N208" s="930"/>
    </row>
    <row r="209" spans="1:14">
      <c r="A209" s="216" t="s">
        <v>1163</v>
      </c>
      <c r="B209" s="216" t="s">
        <v>1164</v>
      </c>
      <c r="C209" s="216" t="s">
        <v>265</v>
      </c>
      <c r="D209" s="216" t="s">
        <v>267</v>
      </c>
      <c r="E209" s="216" t="s">
        <v>262</v>
      </c>
      <c r="F209" s="216"/>
      <c r="G209" s="217">
        <v>43810</v>
      </c>
      <c r="H209" s="217"/>
      <c r="I209" s="217"/>
      <c r="J209" s="217"/>
      <c r="K209" s="218">
        <v>2</v>
      </c>
      <c r="L209" s="219">
        <v>2</v>
      </c>
      <c r="M209" s="216"/>
      <c r="N209" s="217"/>
    </row>
    <row r="210" spans="1:14">
      <c r="A210" s="929" t="s">
        <v>1165</v>
      </c>
      <c r="B210" s="929" t="s">
        <v>1166</v>
      </c>
      <c r="C210" s="929" t="s">
        <v>265</v>
      </c>
      <c r="D210" s="929" t="s">
        <v>267</v>
      </c>
      <c r="E210" s="929" t="s">
        <v>262</v>
      </c>
      <c r="F210" s="929"/>
      <c r="G210" s="930">
        <v>43165</v>
      </c>
      <c r="H210" s="930"/>
      <c r="I210" s="930">
        <v>43640</v>
      </c>
      <c r="J210" s="930">
        <v>45466</v>
      </c>
      <c r="K210" s="931">
        <v>0</v>
      </c>
      <c r="L210" s="932">
        <v>0</v>
      </c>
      <c r="M210" s="929"/>
      <c r="N210" s="930"/>
    </row>
    <row r="211" spans="1:14">
      <c r="A211" s="216" t="s">
        <v>1167</v>
      </c>
      <c r="B211" s="216" t="s">
        <v>1168</v>
      </c>
      <c r="C211" s="216" t="s">
        <v>265</v>
      </c>
      <c r="D211" s="216" t="s">
        <v>267</v>
      </c>
      <c r="E211" s="216" t="s">
        <v>262</v>
      </c>
      <c r="F211" s="216"/>
      <c r="G211" s="217">
        <v>43881</v>
      </c>
      <c r="H211" s="217"/>
      <c r="I211" s="217">
        <v>44502</v>
      </c>
      <c r="J211" s="217">
        <v>45597</v>
      </c>
      <c r="K211" s="218">
        <v>2</v>
      </c>
      <c r="L211" s="219">
        <v>2</v>
      </c>
      <c r="M211" s="216"/>
      <c r="N211" s="217"/>
    </row>
    <row r="212" spans="1:14">
      <c r="A212" s="929" t="s">
        <v>1167</v>
      </c>
      <c r="B212" s="929" t="s">
        <v>1169</v>
      </c>
      <c r="C212" s="929" t="s">
        <v>265</v>
      </c>
      <c r="D212" s="929" t="s">
        <v>267</v>
      </c>
      <c r="E212" s="929" t="s">
        <v>262</v>
      </c>
      <c r="F212" s="929"/>
      <c r="G212" s="930">
        <v>43881</v>
      </c>
      <c r="H212" s="930"/>
      <c r="I212" s="930">
        <v>44502</v>
      </c>
      <c r="J212" s="930">
        <v>45597</v>
      </c>
      <c r="K212" s="931">
        <v>2</v>
      </c>
      <c r="L212" s="932">
        <v>2</v>
      </c>
      <c r="M212" s="929"/>
      <c r="N212" s="930"/>
    </row>
    <row r="213" spans="1:14">
      <c r="A213" s="216" t="s">
        <v>1170</v>
      </c>
      <c r="B213" s="216" t="s">
        <v>1171</v>
      </c>
      <c r="C213" s="216" t="s">
        <v>265</v>
      </c>
      <c r="D213" s="216" t="s">
        <v>267</v>
      </c>
      <c r="E213" s="216" t="s">
        <v>268</v>
      </c>
      <c r="F213" s="216"/>
      <c r="G213" s="217">
        <v>43552</v>
      </c>
      <c r="H213" s="217"/>
      <c r="I213" s="217">
        <v>43640</v>
      </c>
      <c r="J213" s="217">
        <v>45466</v>
      </c>
      <c r="K213" s="218">
        <v>0</v>
      </c>
      <c r="L213" s="219">
        <v>0</v>
      </c>
      <c r="M213" s="216"/>
      <c r="N213" s="217"/>
    </row>
    <row r="214" spans="1:14">
      <c r="A214" s="929" t="s">
        <v>1170</v>
      </c>
      <c r="B214" s="929" t="s">
        <v>1172</v>
      </c>
      <c r="C214" s="929" t="s">
        <v>265</v>
      </c>
      <c r="D214" s="929" t="s">
        <v>267</v>
      </c>
      <c r="E214" s="929" t="s">
        <v>262</v>
      </c>
      <c r="F214" s="929"/>
      <c r="G214" s="930">
        <v>43552</v>
      </c>
      <c r="H214" s="930"/>
      <c r="I214" s="930">
        <v>43640</v>
      </c>
      <c r="J214" s="930">
        <v>45466</v>
      </c>
      <c r="K214" s="931">
        <v>0</v>
      </c>
      <c r="L214" s="932">
        <v>0</v>
      </c>
      <c r="M214" s="929"/>
      <c r="N214" s="930"/>
    </row>
    <row r="215" spans="1:14">
      <c r="A215" s="216" t="s">
        <v>1173</v>
      </c>
      <c r="B215" s="216" t="s">
        <v>1174</v>
      </c>
      <c r="C215" s="216" t="s">
        <v>265</v>
      </c>
      <c r="D215" s="216" t="s">
        <v>267</v>
      </c>
      <c r="E215" s="216" t="s">
        <v>262</v>
      </c>
      <c r="F215" s="216"/>
      <c r="G215" s="217">
        <v>43521</v>
      </c>
      <c r="H215" s="217"/>
      <c r="I215" s="217">
        <v>43563</v>
      </c>
      <c r="J215" s="217">
        <v>45389</v>
      </c>
      <c r="K215" s="218">
        <v>5</v>
      </c>
      <c r="L215" s="219">
        <v>5</v>
      </c>
      <c r="M215" s="216"/>
      <c r="N215" s="217"/>
    </row>
    <row r="216" spans="1:14">
      <c r="A216" s="929" t="s">
        <v>1173</v>
      </c>
      <c r="B216" s="929" t="s">
        <v>1175</v>
      </c>
      <c r="C216" s="929" t="s">
        <v>265</v>
      </c>
      <c r="D216" s="929" t="s">
        <v>267</v>
      </c>
      <c r="E216" s="929" t="s">
        <v>268</v>
      </c>
      <c r="F216" s="929"/>
      <c r="G216" s="930">
        <v>43521</v>
      </c>
      <c r="H216" s="930"/>
      <c r="I216" s="930">
        <v>43563</v>
      </c>
      <c r="J216" s="930">
        <v>45389</v>
      </c>
      <c r="K216" s="931">
        <v>4</v>
      </c>
      <c r="L216" s="932">
        <v>4</v>
      </c>
      <c r="M216" s="929"/>
      <c r="N216" s="930"/>
    </row>
    <row r="217" spans="1:14">
      <c r="A217" s="216" t="s">
        <v>282</v>
      </c>
      <c r="B217" s="216" t="s">
        <v>283</v>
      </c>
      <c r="C217" s="216" t="s">
        <v>265</v>
      </c>
      <c r="D217" s="216" t="s">
        <v>267</v>
      </c>
      <c r="E217" s="216" t="s">
        <v>268</v>
      </c>
      <c r="F217" s="216"/>
      <c r="G217" s="217">
        <v>43721</v>
      </c>
      <c r="H217" s="217"/>
      <c r="I217" s="217">
        <v>44735</v>
      </c>
      <c r="J217" s="217">
        <v>45830</v>
      </c>
      <c r="K217" s="218">
        <v>2</v>
      </c>
      <c r="L217" s="219">
        <v>2</v>
      </c>
      <c r="M217" s="216"/>
      <c r="N217" s="217"/>
    </row>
    <row r="218" spans="1:14">
      <c r="A218" s="929" t="s">
        <v>282</v>
      </c>
      <c r="B218" s="929" t="s">
        <v>285</v>
      </c>
      <c r="C218" s="929" t="s">
        <v>265</v>
      </c>
      <c r="D218" s="929" t="s">
        <v>267</v>
      </c>
      <c r="E218" s="929" t="s">
        <v>268</v>
      </c>
      <c r="F218" s="929"/>
      <c r="G218" s="930">
        <v>43721</v>
      </c>
      <c r="H218" s="930"/>
      <c r="I218" s="930">
        <v>44735</v>
      </c>
      <c r="J218" s="930">
        <v>45830</v>
      </c>
      <c r="K218" s="931">
        <v>2</v>
      </c>
      <c r="L218" s="932">
        <v>2</v>
      </c>
      <c r="M218" s="929"/>
      <c r="N218" s="930"/>
    </row>
    <row r="219" spans="1:14">
      <c r="A219" s="216" t="s">
        <v>1176</v>
      </c>
      <c r="B219" s="216" t="s">
        <v>1177</v>
      </c>
      <c r="C219" s="216" t="s">
        <v>265</v>
      </c>
      <c r="D219" s="216" t="s">
        <v>267</v>
      </c>
      <c r="E219" s="216" t="s">
        <v>268</v>
      </c>
      <c r="F219" s="216"/>
      <c r="G219" s="217">
        <v>43930</v>
      </c>
      <c r="H219" s="217"/>
      <c r="I219" s="217">
        <v>43703</v>
      </c>
      <c r="J219" s="217">
        <v>43702</v>
      </c>
      <c r="K219" s="218">
        <v>2</v>
      </c>
      <c r="L219" s="219">
        <v>0</v>
      </c>
      <c r="M219" s="216"/>
      <c r="N219" s="217"/>
    </row>
    <row r="220" spans="1:14">
      <c r="A220" s="929" t="s">
        <v>1178</v>
      </c>
      <c r="B220" s="929" t="s">
        <v>1179</v>
      </c>
      <c r="C220" s="929" t="s">
        <v>265</v>
      </c>
      <c r="D220" s="929" t="s">
        <v>267</v>
      </c>
      <c r="E220" s="929" t="s">
        <v>262</v>
      </c>
      <c r="F220" s="929"/>
      <c r="G220" s="930">
        <v>44354</v>
      </c>
      <c r="H220" s="930">
        <v>45449</v>
      </c>
      <c r="I220" s="930">
        <v>44354</v>
      </c>
      <c r="J220" s="930">
        <v>45449</v>
      </c>
      <c r="K220" s="931">
        <v>0</v>
      </c>
      <c r="L220" s="932">
        <v>0</v>
      </c>
      <c r="M220" s="929"/>
      <c r="N220" s="930"/>
    </row>
    <row r="221" spans="1:14">
      <c r="A221" s="216" t="s">
        <v>1180</v>
      </c>
      <c r="B221" s="216" t="s">
        <v>1181</v>
      </c>
      <c r="C221" s="216" t="s">
        <v>265</v>
      </c>
      <c r="D221" s="216" t="s">
        <v>267</v>
      </c>
      <c r="E221" s="216" t="s">
        <v>268</v>
      </c>
      <c r="F221" s="216"/>
      <c r="G221" s="217">
        <v>43986</v>
      </c>
      <c r="H221" s="217"/>
      <c r="I221" s="217">
        <v>45123</v>
      </c>
      <c r="J221" s="217">
        <v>46218</v>
      </c>
      <c r="K221" s="218">
        <v>2</v>
      </c>
      <c r="L221" s="219">
        <v>2</v>
      </c>
      <c r="M221" s="216"/>
      <c r="N221" s="217"/>
    </row>
    <row r="222" spans="1:14">
      <c r="A222" s="929" t="s">
        <v>1182</v>
      </c>
      <c r="B222" s="929" t="s">
        <v>1183</v>
      </c>
      <c r="C222" s="929" t="s">
        <v>265</v>
      </c>
      <c r="D222" s="929" t="s">
        <v>267</v>
      </c>
      <c r="E222" s="929" t="s">
        <v>268</v>
      </c>
      <c r="F222" s="929"/>
      <c r="G222" s="930">
        <v>44360</v>
      </c>
      <c r="H222" s="930"/>
      <c r="I222" s="930">
        <v>44480</v>
      </c>
      <c r="J222" s="930">
        <v>45575</v>
      </c>
      <c r="K222" s="931">
        <v>0</v>
      </c>
      <c r="L222" s="932">
        <v>0</v>
      </c>
      <c r="M222" s="929"/>
      <c r="N222" s="930"/>
    </row>
    <row r="223" spans="1:14">
      <c r="A223" s="216" t="s">
        <v>1184</v>
      </c>
      <c r="B223" s="216" t="s">
        <v>1185</v>
      </c>
      <c r="C223" s="216" t="s">
        <v>265</v>
      </c>
      <c r="D223" s="216" t="s">
        <v>267</v>
      </c>
      <c r="E223" s="216" t="s">
        <v>262</v>
      </c>
      <c r="F223" s="216"/>
      <c r="G223" s="217">
        <v>43367</v>
      </c>
      <c r="H223" s="217"/>
      <c r="I223" s="217">
        <v>43559</v>
      </c>
      <c r="J223" s="217">
        <v>45385</v>
      </c>
      <c r="K223" s="218">
        <v>5</v>
      </c>
      <c r="L223" s="219">
        <v>5</v>
      </c>
      <c r="M223" s="216"/>
      <c r="N223" s="217"/>
    </row>
    <row r="224" spans="1:14">
      <c r="A224" s="929" t="s">
        <v>1184</v>
      </c>
      <c r="B224" s="929" t="s">
        <v>1186</v>
      </c>
      <c r="C224" s="929" t="s">
        <v>265</v>
      </c>
      <c r="D224" s="929" t="s">
        <v>267</v>
      </c>
      <c r="E224" s="929" t="s">
        <v>262</v>
      </c>
      <c r="F224" s="929"/>
      <c r="G224" s="930">
        <v>43367</v>
      </c>
      <c r="H224" s="930"/>
      <c r="I224" s="930">
        <v>43559</v>
      </c>
      <c r="J224" s="930">
        <v>45385</v>
      </c>
      <c r="K224" s="931">
        <v>5</v>
      </c>
      <c r="L224" s="932">
        <v>5</v>
      </c>
      <c r="M224" s="929"/>
      <c r="N224" s="930"/>
    </row>
    <row r="225" spans="1:14">
      <c r="A225" s="216" t="s">
        <v>1187</v>
      </c>
      <c r="B225" s="216" t="s">
        <v>1188</v>
      </c>
      <c r="C225" s="216" t="s">
        <v>265</v>
      </c>
      <c r="D225" s="216" t="s">
        <v>267</v>
      </c>
      <c r="E225" s="216" t="s">
        <v>262</v>
      </c>
      <c r="F225" s="216"/>
      <c r="G225" s="217">
        <v>43691</v>
      </c>
      <c r="H225" s="217"/>
      <c r="I225" s="217">
        <v>44418</v>
      </c>
      <c r="J225" s="217">
        <v>44782</v>
      </c>
      <c r="K225" s="218">
        <v>1</v>
      </c>
      <c r="L225" s="219">
        <v>1</v>
      </c>
      <c r="M225" s="216"/>
      <c r="N225" s="217"/>
    </row>
    <row r="226" spans="1:14">
      <c r="A226" s="929" t="s">
        <v>1189</v>
      </c>
      <c r="B226" s="929" t="s">
        <v>1190</v>
      </c>
      <c r="C226" s="929" t="s">
        <v>265</v>
      </c>
      <c r="D226" s="929" t="s">
        <v>267</v>
      </c>
      <c r="E226" s="929" t="s">
        <v>262</v>
      </c>
      <c r="F226" s="929"/>
      <c r="G226" s="930">
        <v>44627</v>
      </c>
      <c r="H226" s="930"/>
      <c r="I226" s="930">
        <v>44977</v>
      </c>
      <c r="J226" s="930">
        <v>45341</v>
      </c>
      <c r="K226" s="931">
        <v>0</v>
      </c>
      <c r="L226" s="932">
        <v>0</v>
      </c>
      <c r="M226" s="929"/>
      <c r="N226" s="930"/>
    </row>
    <row r="227" spans="1:14">
      <c r="A227" s="216" t="s">
        <v>287</v>
      </c>
      <c r="B227" s="216" t="s">
        <v>288</v>
      </c>
      <c r="C227" s="216" t="s">
        <v>265</v>
      </c>
      <c r="D227" s="216" t="s">
        <v>261</v>
      </c>
      <c r="E227" s="216" t="s">
        <v>268</v>
      </c>
      <c r="F227" s="216"/>
      <c r="G227" s="217">
        <v>44582</v>
      </c>
      <c r="H227" s="217"/>
      <c r="I227" s="217">
        <v>44771</v>
      </c>
      <c r="J227" s="217">
        <v>57919</v>
      </c>
      <c r="K227" s="218">
        <v>0</v>
      </c>
      <c r="L227" s="219">
        <v>0</v>
      </c>
      <c r="M227" s="216"/>
      <c r="N227" s="217"/>
    </row>
    <row r="228" spans="1:14">
      <c r="A228" s="929" t="s">
        <v>290</v>
      </c>
      <c r="B228" s="929" t="s">
        <v>291</v>
      </c>
      <c r="C228" s="929" t="s">
        <v>265</v>
      </c>
      <c r="D228" s="929" t="s">
        <v>261</v>
      </c>
      <c r="E228" s="929" t="s">
        <v>262</v>
      </c>
      <c r="F228" s="929"/>
      <c r="G228" s="930">
        <v>44614</v>
      </c>
      <c r="H228" s="930"/>
      <c r="I228" s="930">
        <v>44650</v>
      </c>
      <c r="J228" s="930">
        <v>45014</v>
      </c>
      <c r="K228" s="931">
        <v>0</v>
      </c>
      <c r="L228" s="932">
        <v>0</v>
      </c>
      <c r="M228" s="929"/>
      <c r="N228" s="930"/>
    </row>
    <row r="229" spans="1:14">
      <c r="A229" s="216" t="s">
        <v>1191</v>
      </c>
      <c r="B229" s="216" t="s">
        <v>1192</v>
      </c>
      <c r="C229" s="216" t="s">
        <v>265</v>
      </c>
      <c r="D229" s="216" t="s">
        <v>261</v>
      </c>
      <c r="E229" s="216" t="s">
        <v>268</v>
      </c>
      <c r="F229" s="216"/>
      <c r="G229" s="217">
        <v>43510</v>
      </c>
      <c r="H229" s="217"/>
      <c r="I229" s="217">
        <v>45070</v>
      </c>
      <c r="J229" s="217"/>
      <c r="K229" s="218">
        <v>0</v>
      </c>
      <c r="L229" s="219">
        <v>0</v>
      </c>
      <c r="M229" s="216"/>
      <c r="N229" s="217"/>
    </row>
    <row r="230" spans="1:14">
      <c r="A230" s="929" t="s">
        <v>1193</v>
      </c>
      <c r="B230" s="929" t="s">
        <v>1194</v>
      </c>
      <c r="C230" s="929" t="s">
        <v>265</v>
      </c>
      <c r="D230" s="929" t="s">
        <v>267</v>
      </c>
      <c r="E230" s="929" t="s">
        <v>268</v>
      </c>
      <c r="F230" s="929"/>
      <c r="G230" s="930">
        <v>45223</v>
      </c>
      <c r="H230" s="930"/>
      <c r="I230" s="930">
        <v>45265</v>
      </c>
      <c r="J230" s="930">
        <v>46360</v>
      </c>
      <c r="K230" s="931">
        <v>0</v>
      </c>
      <c r="L230" s="932">
        <v>0</v>
      </c>
      <c r="M230" s="929"/>
      <c r="N230" s="930"/>
    </row>
    <row r="231" spans="1:14">
      <c r="A231" s="216" t="s">
        <v>332</v>
      </c>
      <c r="B231" s="216" t="s">
        <v>1195</v>
      </c>
      <c r="C231" s="216" t="s">
        <v>265</v>
      </c>
      <c r="D231" s="216" t="s">
        <v>267</v>
      </c>
      <c r="E231" s="216" t="s">
        <v>262</v>
      </c>
      <c r="F231" s="216"/>
      <c r="G231" s="217">
        <v>44180</v>
      </c>
      <c r="H231" s="217"/>
      <c r="I231" s="217"/>
      <c r="J231" s="217"/>
      <c r="K231" s="218">
        <v>0</v>
      </c>
      <c r="L231" s="219">
        <v>0</v>
      </c>
      <c r="M231" s="216"/>
      <c r="N231" s="217"/>
    </row>
    <row r="232" spans="1:14">
      <c r="A232" s="929" t="s">
        <v>970</v>
      </c>
      <c r="B232" s="929" t="s">
        <v>1196</v>
      </c>
      <c r="C232" s="929" t="s">
        <v>265</v>
      </c>
      <c r="D232" s="929" t="s">
        <v>267</v>
      </c>
      <c r="E232" s="929" t="s">
        <v>268</v>
      </c>
      <c r="F232" s="929"/>
      <c r="G232" s="930">
        <v>45379</v>
      </c>
      <c r="H232" s="930"/>
      <c r="I232" s="930">
        <v>45394</v>
      </c>
      <c r="J232" s="930">
        <v>46488</v>
      </c>
      <c r="K232" s="931">
        <v>2</v>
      </c>
      <c r="L232" s="932">
        <v>2</v>
      </c>
      <c r="M232" s="929"/>
      <c r="N232" s="930"/>
    </row>
    <row r="233" spans="1:14">
      <c r="A233" s="216" t="s">
        <v>970</v>
      </c>
      <c r="B233" s="216" t="s">
        <v>1197</v>
      </c>
      <c r="C233" s="216" t="s">
        <v>265</v>
      </c>
      <c r="D233" s="216" t="s">
        <v>267</v>
      </c>
      <c r="E233" s="216" t="s">
        <v>268</v>
      </c>
      <c r="F233" s="216"/>
      <c r="G233" s="217">
        <v>45410</v>
      </c>
      <c r="H233" s="217"/>
      <c r="I233" s="217">
        <v>45394</v>
      </c>
      <c r="J233" s="217">
        <v>46488</v>
      </c>
      <c r="K233" s="218">
        <v>2</v>
      </c>
      <c r="L233" s="219">
        <v>2</v>
      </c>
      <c r="M233" s="216"/>
      <c r="N233" s="217"/>
    </row>
    <row r="234" spans="1:14">
      <c r="A234" s="929" t="s">
        <v>970</v>
      </c>
      <c r="B234" s="929" t="s">
        <v>1198</v>
      </c>
      <c r="C234" s="929" t="s">
        <v>265</v>
      </c>
      <c r="D234" s="929" t="s">
        <v>267</v>
      </c>
      <c r="E234" s="929" t="s">
        <v>262</v>
      </c>
      <c r="F234" s="929"/>
      <c r="G234" s="930">
        <v>45379</v>
      </c>
      <c r="H234" s="930"/>
      <c r="I234" s="930"/>
      <c r="J234" s="930"/>
      <c r="K234" s="931">
        <v>0</v>
      </c>
      <c r="L234" s="932">
        <v>0</v>
      </c>
      <c r="M234" s="929"/>
      <c r="N234" s="930"/>
    </row>
    <row r="235" spans="1:14">
      <c r="A235" s="216" t="s">
        <v>1129</v>
      </c>
      <c r="B235" s="216" t="s">
        <v>1199</v>
      </c>
      <c r="C235" s="216" t="s">
        <v>265</v>
      </c>
      <c r="D235" s="216" t="s">
        <v>267</v>
      </c>
      <c r="E235" s="216" t="s">
        <v>268</v>
      </c>
      <c r="F235" s="216"/>
      <c r="G235" s="217">
        <v>44947</v>
      </c>
      <c r="H235" s="217"/>
      <c r="I235" s="217"/>
      <c r="J235" s="217"/>
      <c r="K235" s="218">
        <v>2</v>
      </c>
      <c r="L235" s="219">
        <v>2</v>
      </c>
      <c r="M235" s="216"/>
      <c r="N235" s="217"/>
    </row>
    <row r="236" spans="1:14">
      <c r="A236" s="929" t="s">
        <v>1200</v>
      </c>
      <c r="B236" s="929" t="s">
        <v>1201</v>
      </c>
      <c r="C236" s="929" t="s">
        <v>265</v>
      </c>
      <c r="D236" s="929" t="s">
        <v>267</v>
      </c>
      <c r="E236" s="929" t="s">
        <v>268</v>
      </c>
      <c r="F236" s="929"/>
      <c r="G236" s="930">
        <v>44720</v>
      </c>
      <c r="H236" s="930"/>
      <c r="I236" s="930"/>
      <c r="J236" s="930"/>
      <c r="K236" s="931">
        <v>0</v>
      </c>
      <c r="L236" s="932">
        <v>0</v>
      </c>
      <c r="M236" s="929"/>
      <c r="N236" s="930"/>
    </row>
    <row r="237" spans="1:14">
      <c r="A237" s="216" t="s">
        <v>1200</v>
      </c>
      <c r="B237" s="216" t="s">
        <v>1202</v>
      </c>
      <c r="C237" s="216" t="s">
        <v>265</v>
      </c>
      <c r="D237" s="216" t="s">
        <v>267</v>
      </c>
      <c r="E237" s="216" t="s">
        <v>268</v>
      </c>
      <c r="F237" s="216"/>
      <c r="G237" s="217">
        <v>44700</v>
      </c>
      <c r="H237" s="217"/>
      <c r="I237" s="217"/>
      <c r="J237" s="217"/>
      <c r="K237" s="218">
        <v>0</v>
      </c>
      <c r="L237" s="219">
        <v>0</v>
      </c>
      <c r="M237" s="216"/>
      <c r="N237" s="217"/>
    </row>
    <row r="238" spans="1:14">
      <c r="A238" s="929" t="s">
        <v>1200</v>
      </c>
      <c r="B238" s="929" t="s">
        <v>1203</v>
      </c>
      <c r="C238" s="929" t="s">
        <v>265</v>
      </c>
      <c r="D238" s="929" t="s">
        <v>267</v>
      </c>
      <c r="E238" s="929" t="s">
        <v>262</v>
      </c>
      <c r="F238" s="929"/>
      <c r="G238" s="930">
        <v>43921</v>
      </c>
      <c r="H238" s="930"/>
      <c r="I238" s="930"/>
      <c r="J238" s="930"/>
      <c r="K238" s="931">
        <v>0</v>
      </c>
      <c r="L238" s="932">
        <v>0</v>
      </c>
      <c r="M238" s="929"/>
      <c r="N238" s="930"/>
    </row>
    <row r="239" spans="1:14">
      <c r="A239" s="216" t="s">
        <v>1200</v>
      </c>
      <c r="B239" s="216" t="s">
        <v>1204</v>
      </c>
      <c r="C239" s="216" t="s">
        <v>265</v>
      </c>
      <c r="D239" s="216" t="s">
        <v>267</v>
      </c>
      <c r="E239" s="216" t="s">
        <v>262</v>
      </c>
      <c r="F239" s="216"/>
      <c r="G239" s="217">
        <v>43921</v>
      </c>
      <c r="H239" s="217"/>
      <c r="I239" s="217"/>
      <c r="J239" s="217"/>
      <c r="K239" s="218">
        <v>0</v>
      </c>
      <c r="L239" s="219">
        <v>0</v>
      </c>
      <c r="M239" s="216"/>
      <c r="N239" s="217"/>
    </row>
    <row r="240" spans="1:14">
      <c r="A240" s="929" t="s">
        <v>1180</v>
      </c>
      <c r="B240" s="929" t="s">
        <v>1205</v>
      </c>
      <c r="C240" s="929" t="s">
        <v>265</v>
      </c>
      <c r="D240" s="929" t="s">
        <v>267</v>
      </c>
      <c r="E240" s="929" t="s">
        <v>268</v>
      </c>
      <c r="F240" s="929"/>
      <c r="G240" s="930">
        <v>43986</v>
      </c>
      <c r="H240" s="930"/>
      <c r="I240" s="930">
        <v>45123</v>
      </c>
      <c r="J240" s="930">
        <v>46218</v>
      </c>
      <c r="K240" s="931">
        <v>2</v>
      </c>
      <c r="L240" s="932">
        <v>2</v>
      </c>
      <c r="M240" s="929"/>
      <c r="N240" s="930"/>
    </row>
    <row r="241" spans="1:14">
      <c r="A241" s="216" t="s">
        <v>1206</v>
      </c>
      <c r="B241" s="216" t="s">
        <v>1207</v>
      </c>
      <c r="C241" s="216" t="s">
        <v>265</v>
      </c>
      <c r="D241" s="216" t="s">
        <v>267</v>
      </c>
      <c r="E241" s="216" t="s">
        <v>268</v>
      </c>
      <c r="F241" s="216"/>
      <c r="G241" s="217">
        <v>44403</v>
      </c>
      <c r="H241" s="217"/>
      <c r="I241" s="217">
        <v>45062</v>
      </c>
      <c r="J241" s="217">
        <v>49810</v>
      </c>
      <c r="K241" s="218">
        <v>0</v>
      </c>
      <c r="L241" s="219">
        <v>0</v>
      </c>
      <c r="M241" s="216"/>
      <c r="N241" s="217"/>
    </row>
    <row r="242" spans="1:14">
      <c r="A242" s="929" t="s">
        <v>1146</v>
      </c>
      <c r="B242" s="929" t="s">
        <v>1208</v>
      </c>
      <c r="C242" s="929" t="s">
        <v>265</v>
      </c>
      <c r="D242" s="929" t="s">
        <v>267</v>
      </c>
      <c r="E242" s="929" t="s">
        <v>262</v>
      </c>
      <c r="F242" s="929"/>
      <c r="G242" s="930"/>
      <c r="H242" s="930"/>
      <c r="I242" s="930"/>
      <c r="J242" s="930"/>
      <c r="K242" s="931">
        <v>0</v>
      </c>
      <c r="L242" s="932">
        <v>0</v>
      </c>
      <c r="M242" s="929"/>
      <c r="N242" s="930"/>
    </row>
    <row r="243" spans="1:14">
      <c r="A243" s="216" t="s">
        <v>1146</v>
      </c>
      <c r="B243" s="216" t="s">
        <v>1209</v>
      </c>
      <c r="C243" s="216" t="s">
        <v>265</v>
      </c>
      <c r="D243" s="216" t="s">
        <v>267</v>
      </c>
      <c r="E243" s="216" t="s">
        <v>262</v>
      </c>
      <c r="F243" s="216"/>
      <c r="G243" s="217"/>
      <c r="H243" s="217"/>
      <c r="I243" s="217"/>
      <c r="J243" s="217"/>
      <c r="K243" s="218">
        <v>0</v>
      </c>
      <c r="L243" s="219">
        <v>0</v>
      </c>
      <c r="M243" s="216"/>
      <c r="N243" s="217"/>
    </row>
    <row r="244" spans="1:14">
      <c r="A244" s="929" t="s">
        <v>1210</v>
      </c>
      <c r="B244" s="929" t="s">
        <v>1211</v>
      </c>
      <c r="C244" s="929" t="s">
        <v>265</v>
      </c>
      <c r="D244" s="929" t="s">
        <v>267</v>
      </c>
      <c r="E244" s="929" t="s">
        <v>262</v>
      </c>
      <c r="F244" s="929"/>
      <c r="G244" s="930">
        <v>43868</v>
      </c>
      <c r="H244" s="930"/>
      <c r="I244" s="930">
        <v>43931</v>
      </c>
      <c r="J244" s="930">
        <v>45756</v>
      </c>
      <c r="K244" s="931">
        <v>0</v>
      </c>
      <c r="L244" s="932">
        <v>0</v>
      </c>
      <c r="M244" s="929"/>
      <c r="N244" s="930"/>
    </row>
    <row r="245" spans="1:14">
      <c r="A245" s="216" t="s">
        <v>1193</v>
      </c>
      <c r="B245" s="216" t="s">
        <v>1212</v>
      </c>
      <c r="C245" s="216" t="s">
        <v>265</v>
      </c>
      <c r="D245" s="216" t="s">
        <v>267</v>
      </c>
      <c r="E245" s="216" t="s">
        <v>268</v>
      </c>
      <c r="F245" s="216"/>
      <c r="G245" s="217">
        <v>45223</v>
      </c>
      <c r="H245" s="217"/>
      <c r="I245" s="217"/>
      <c r="J245" s="217"/>
      <c r="K245" s="218">
        <v>0</v>
      </c>
      <c r="L245" s="219">
        <v>0</v>
      </c>
      <c r="M245" s="216"/>
      <c r="N245" s="217"/>
    </row>
    <row r="246" spans="1:14">
      <c r="A246" s="929" t="s">
        <v>1213</v>
      </c>
      <c r="B246" s="929" t="s">
        <v>1214</v>
      </c>
      <c r="C246" s="929" t="s">
        <v>265</v>
      </c>
      <c r="D246" s="929" t="s">
        <v>267</v>
      </c>
      <c r="E246" s="929" t="s">
        <v>268</v>
      </c>
      <c r="F246" s="929"/>
      <c r="G246" s="930">
        <v>45027</v>
      </c>
      <c r="H246" s="930"/>
      <c r="I246" s="930">
        <v>45295</v>
      </c>
      <c r="J246" s="930">
        <v>46390</v>
      </c>
      <c r="K246" s="931">
        <v>2</v>
      </c>
      <c r="L246" s="932">
        <v>2</v>
      </c>
      <c r="M246" s="929"/>
      <c r="N246" s="930"/>
    </row>
    <row r="247" spans="1:14">
      <c r="A247" s="216" t="s">
        <v>293</v>
      </c>
      <c r="B247" s="216" t="s">
        <v>1215</v>
      </c>
      <c r="C247" s="216" t="s">
        <v>265</v>
      </c>
      <c r="D247" s="216" t="s">
        <v>267</v>
      </c>
      <c r="E247" s="216" t="s">
        <v>268</v>
      </c>
      <c r="F247" s="216"/>
      <c r="G247" s="217">
        <v>43851</v>
      </c>
      <c r="H247" s="217"/>
      <c r="I247" s="217">
        <v>43846</v>
      </c>
      <c r="J247" s="217">
        <v>45672</v>
      </c>
      <c r="K247" s="218">
        <v>2</v>
      </c>
      <c r="L247" s="219">
        <v>0</v>
      </c>
      <c r="M247" s="216"/>
      <c r="N247" s="217"/>
    </row>
    <row r="248" spans="1:14">
      <c r="A248" s="929" t="s">
        <v>293</v>
      </c>
      <c r="B248" s="929" t="s">
        <v>294</v>
      </c>
      <c r="C248" s="929" t="s">
        <v>265</v>
      </c>
      <c r="D248" s="929" t="s">
        <v>267</v>
      </c>
      <c r="E248" s="929" t="s">
        <v>268</v>
      </c>
      <c r="F248" s="929"/>
      <c r="G248" s="930">
        <v>43852</v>
      </c>
      <c r="H248" s="930"/>
      <c r="I248" s="930">
        <v>44577</v>
      </c>
      <c r="J248" s="930">
        <v>45672</v>
      </c>
      <c r="K248" s="931">
        <v>2</v>
      </c>
      <c r="L248" s="932">
        <v>2</v>
      </c>
      <c r="M248" s="929"/>
      <c r="N248" s="930"/>
    </row>
    <row r="249" spans="1:14">
      <c r="A249" s="216" t="s">
        <v>1025</v>
      </c>
      <c r="B249" s="216" t="s">
        <v>1216</v>
      </c>
      <c r="C249" s="216" t="s">
        <v>265</v>
      </c>
      <c r="D249" s="216" t="s">
        <v>267</v>
      </c>
      <c r="E249" s="216" t="s">
        <v>268</v>
      </c>
      <c r="F249" s="216"/>
      <c r="G249" s="217">
        <v>44811</v>
      </c>
      <c r="H249" s="217"/>
      <c r="I249" s="217"/>
      <c r="J249" s="217"/>
      <c r="K249" s="218">
        <v>2</v>
      </c>
      <c r="L249" s="219">
        <v>2</v>
      </c>
      <c r="M249" s="216"/>
      <c r="N249" s="217"/>
    </row>
    <row r="250" spans="1:14">
      <c r="A250" s="929" t="s">
        <v>1025</v>
      </c>
      <c r="B250" s="929" t="s">
        <v>1217</v>
      </c>
      <c r="C250" s="929" t="s">
        <v>265</v>
      </c>
      <c r="D250" s="929" t="s">
        <v>267</v>
      </c>
      <c r="E250" s="929" t="s">
        <v>268</v>
      </c>
      <c r="F250" s="929"/>
      <c r="G250" s="930">
        <v>44811</v>
      </c>
      <c r="H250" s="930"/>
      <c r="I250" s="930"/>
      <c r="J250" s="930"/>
      <c r="K250" s="931">
        <v>2</v>
      </c>
      <c r="L250" s="932">
        <v>2</v>
      </c>
      <c r="M250" s="929"/>
      <c r="N250" s="930"/>
    </row>
    <row r="251" spans="1:14">
      <c r="A251" s="216" t="s">
        <v>274</v>
      </c>
      <c r="B251" s="216" t="s">
        <v>1218</v>
      </c>
      <c r="C251" s="216" t="s">
        <v>265</v>
      </c>
      <c r="D251" s="216" t="s">
        <v>267</v>
      </c>
      <c r="E251" s="216" t="s">
        <v>262</v>
      </c>
      <c r="F251" s="216"/>
      <c r="G251" s="217">
        <v>43859</v>
      </c>
      <c r="H251" s="217"/>
      <c r="I251" s="217"/>
      <c r="J251" s="217"/>
      <c r="K251" s="218">
        <v>0</v>
      </c>
      <c r="L251" s="219">
        <v>0</v>
      </c>
      <c r="M251" s="216"/>
      <c r="N251" s="217"/>
    </row>
    <row r="252" spans="1:14">
      <c r="A252" s="929" t="s">
        <v>1176</v>
      </c>
      <c r="B252" s="929" t="s">
        <v>1219</v>
      </c>
      <c r="C252" s="929" t="s">
        <v>265</v>
      </c>
      <c r="D252" s="929" t="s">
        <v>267</v>
      </c>
      <c r="E252" s="929" t="s">
        <v>268</v>
      </c>
      <c r="F252" s="929"/>
      <c r="G252" s="930">
        <v>43938</v>
      </c>
      <c r="H252" s="930"/>
      <c r="I252" s="930"/>
      <c r="J252" s="930"/>
      <c r="K252" s="931">
        <v>0</v>
      </c>
      <c r="L252" s="932">
        <v>0</v>
      </c>
      <c r="M252" s="929"/>
      <c r="N252" s="930"/>
    </row>
    <row r="253" spans="1:14">
      <c r="A253" s="216" t="s">
        <v>1176</v>
      </c>
      <c r="B253" s="216" t="s">
        <v>1220</v>
      </c>
      <c r="C253" s="216" t="s">
        <v>265</v>
      </c>
      <c r="D253" s="216" t="s">
        <v>267</v>
      </c>
      <c r="E253" s="216" t="s">
        <v>268</v>
      </c>
      <c r="F253" s="216"/>
      <c r="G253" s="217">
        <v>43938</v>
      </c>
      <c r="H253" s="217"/>
      <c r="I253" s="217"/>
      <c r="J253" s="217"/>
      <c r="K253" s="218">
        <v>2</v>
      </c>
      <c r="L253" s="219">
        <v>2</v>
      </c>
      <c r="M253" s="216"/>
      <c r="N253" s="217"/>
    </row>
    <row r="254" spans="1:14">
      <c r="A254" s="929" t="s">
        <v>1176</v>
      </c>
      <c r="B254" s="929" t="s">
        <v>1221</v>
      </c>
      <c r="C254" s="929" t="s">
        <v>265</v>
      </c>
      <c r="D254" s="929" t="s">
        <v>267</v>
      </c>
      <c r="E254" s="929" t="s">
        <v>262</v>
      </c>
      <c r="F254" s="929"/>
      <c r="G254" s="930">
        <v>43560</v>
      </c>
      <c r="H254" s="930"/>
      <c r="I254" s="930">
        <v>43684</v>
      </c>
      <c r="J254" s="930">
        <v>44049</v>
      </c>
      <c r="K254" s="931">
        <v>0</v>
      </c>
      <c r="L254" s="932">
        <v>0</v>
      </c>
      <c r="M254" s="929"/>
      <c r="N254" s="930"/>
    </row>
    <row r="255" spans="1:14">
      <c r="A255" s="216" t="s">
        <v>817</v>
      </c>
      <c r="B255" s="216" t="s">
        <v>1222</v>
      </c>
      <c r="C255" s="216" t="s">
        <v>265</v>
      </c>
      <c r="D255" s="216" t="s">
        <v>267</v>
      </c>
      <c r="E255" s="216" t="s">
        <v>262</v>
      </c>
      <c r="F255" s="216"/>
      <c r="G255" s="217">
        <v>43235</v>
      </c>
      <c r="H255" s="217"/>
      <c r="I255" s="217">
        <v>43339</v>
      </c>
      <c r="J255" s="217">
        <v>44069</v>
      </c>
      <c r="K255" s="218">
        <v>0</v>
      </c>
      <c r="L255" s="219">
        <v>0</v>
      </c>
      <c r="M255" s="216"/>
      <c r="N255" s="217"/>
    </row>
    <row r="256" spans="1:14">
      <c r="A256" s="929" t="s">
        <v>1223</v>
      </c>
      <c r="B256" s="929" t="s">
        <v>1224</v>
      </c>
      <c r="C256" s="929" t="s">
        <v>265</v>
      </c>
      <c r="D256" s="929" t="s">
        <v>267</v>
      </c>
      <c r="E256" s="929" t="s">
        <v>268</v>
      </c>
      <c r="F256" s="929"/>
      <c r="G256" s="930">
        <v>45013</v>
      </c>
      <c r="H256" s="930"/>
      <c r="I256" s="930"/>
      <c r="J256" s="930"/>
      <c r="K256" s="931">
        <v>1</v>
      </c>
      <c r="L256" s="932">
        <v>1</v>
      </c>
      <c r="M256" s="929"/>
      <c r="N256" s="930"/>
    </row>
    <row r="257" spans="1:14">
      <c r="A257" s="216" t="s">
        <v>869</v>
      </c>
      <c r="B257" s="216" t="s">
        <v>1225</v>
      </c>
      <c r="C257" s="216" t="s">
        <v>265</v>
      </c>
      <c r="D257" s="216" t="s">
        <v>267</v>
      </c>
      <c r="E257" s="216" t="s">
        <v>262</v>
      </c>
      <c r="F257" s="216"/>
      <c r="G257" s="217">
        <v>43821</v>
      </c>
      <c r="H257" s="217"/>
      <c r="I257" s="217"/>
      <c r="J257" s="217"/>
      <c r="K257" s="218">
        <v>0</v>
      </c>
      <c r="L257" s="219">
        <v>0</v>
      </c>
      <c r="M257" s="216"/>
      <c r="N257" s="217"/>
    </row>
    <row r="258" spans="1:14">
      <c r="A258" s="929" t="s">
        <v>869</v>
      </c>
      <c r="B258" s="929" t="s">
        <v>1226</v>
      </c>
      <c r="C258" s="929" t="s">
        <v>265</v>
      </c>
      <c r="D258" s="929" t="s">
        <v>267</v>
      </c>
      <c r="E258" s="929" t="s">
        <v>262</v>
      </c>
      <c r="F258" s="929"/>
      <c r="G258" s="930"/>
      <c r="H258" s="930"/>
      <c r="I258" s="930"/>
      <c r="J258" s="930"/>
      <c r="K258" s="931">
        <v>0</v>
      </c>
      <c r="L258" s="932">
        <v>0</v>
      </c>
      <c r="M258" s="929"/>
      <c r="N258" s="930"/>
    </row>
    <row r="259" spans="1:14">
      <c r="A259" s="216" t="s">
        <v>1227</v>
      </c>
      <c r="B259" s="216" t="s">
        <v>1228</v>
      </c>
      <c r="C259" s="216" t="s">
        <v>265</v>
      </c>
      <c r="D259" s="216" t="s">
        <v>267</v>
      </c>
      <c r="E259" s="216" t="s">
        <v>268</v>
      </c>
      <c r="F259" s="216"/>
      <c r="G259" s="217">
        <v>44732</v>
      </c>
      <c r="H259" s="217"/>
      <c r="I259" s="217">
        <v>45134</v>
      </c>
      <c r="J259" s="217">
        <v>46229</v>
      </c>
      <c r="K259" s="218">
        <v>0</v>
      </c>
      <c r="L259" s="219">
        <v>0</v>
      </c>
      <c r="M259" s="216"/>
      <c r="N259" s="217"/>
    </row>
    <row r="260" spans="1:14">
      <c r="A260" s="929" t="s">
        <v>1077</v>
      </c>
      <c r="B260" s="929" t="s">
        <v>1229</v>
      </c>
      <c r="C260" s="929" t="s">
        <v>265</v>
      </c>
      <c r="D260" s="929" t="s">
        <v>267</v>
      </c>
      <c r="E260" s="929" t="s">
        <v>268</v>
      </c>
      <c r="F260" s="929"/>
      <c r="G260" s="930">
        <v>45007</v>
      </c>
      <c r="H260" s="930"/>
      <c r="I260" s="930">
        <v>45014</v>
      </c>
      <c r="J260" s="930">
        <v>46109</v>
      </c>
      <c r="K260" s="931">
        <v>2</v>
      </c>
      <c r="L260" s="932">
        <v>2</v>
      </c>
      <c r="M260" s="929"/>
      <c r="N260" s="930"/>
    </row>
    <row r="261" spans="1:14">
      <c r="A261" s="216" t="s">
        <v>1077</v>
      </c>
      <c r="B261" s="216" t="s">
        <v>1230</v>
      </c>
      <c r="C261" s="216" t="s">
        <v>265</v>
      </c>
      <c r="D261" s="216" t="s">
        <v>267</v>
      </c>
      <c r="E261" s="216" t="s">
        <v>268</v>
      </c>
      <c r="F261" s="216"/>
      <c r="G261" s="217">
        <v>45007</v>
      </c>
      <c r="H261" s="217"/>
      <c r="I261" s="217">
        <v>45014</v>
      </c>
      <c r="J261" s="217">
        <v>46109</v>
      </c>
      <c r="K261" s="218">
        <v>2</v>
      </c>
      <c r="L261" s="219">
        <v>2</v>
      </c>
      <c r="M261" s="216"/>
      <c r="N261" s="217"/>
    </row>
    <row r="262" spans="1:14">
      <c r="A262" s="929" t="s">
        <v>1077</v>
      </c>
      <c r="B262" s="929" t="s">
        <v>1231</v>
      </c>
      <c r="C262" s="929" t="s">
        <v>265</v>
      </c>
      <c r="D262" s="929" t="s">
        <v>267</v>
      </c>
      <c r="E262" s="929" t="s">
        <v>268</v>
      </c>
      <c r="F262" s="929"/>
      <c r="G262" s="930">
        <v>45007</v>
      </c>
      <c r="H262" s="930"/>
      <c r="I262" s="930">
        <v>45014</v>
      </c>
      <c r="J262" s="930">
        <v>46109</v>
      </c>
      <c r="K262" s="931">
        <v>2000</v>
      </c>
      <c r="L262" s="932">
        <v>2000</v>
      </c>
      <c r="M262" s="929"/>
      <c r="N262" s="930"/>
    </row>
    <row r="263" spans="1:14">
      <c r="A263" s="216" t="s">
        <v>1118</v>
      </c>
      <c r="B263" s="216" t="s">
        <v>1232</v>
      </c>
      <c r="C263" s="216" t="s">
        <v>265</v>
      </c>
      <c r="D263" s="216" t="s">
        <v>267</v>
      </c>
      <c r="E263" s="216" t="s">
        <v>262</v>
      </c>
      <c r="F263" s="216"/>
      <c r="G263" s="217">
        <v>43521</v>
      </c>
      <c r="H263" s="217"/>
      <c r="I263" s="217">
        <v>43563</v>
      </c>
      <c r="J263" s="217">
        <v>45389</v>
      </c>
      <c r="K263" s="218">
        <v>0</v>
      </c>
      <c r="L263" s="219">
        <v>0</v>
      </c>
      <c r="M263" s="216"/>
      <c r="N263" s="217"/>
    </row>
    <row r="264" spans="1:14">
      <c r="A264" s="929" t="s">
        <v>1028</v>
      </c>
      <c r="B264" s="929" t="s">
        <v>1233</v>
      </c>
      <c r="C264" s="929" t="s">
        <v>265</v>
      </c>
      <c r="D264" s="929" t="s">
        <v>267</v>
      </c>
      <c r="E264" s="929" t="s">
        <v>268</v>
      </c>
      <c r="F264" s="929"/>
      <c r="G264" s="930">
        <v>45223</v>
      </c>
      <c r="H264" s="930"/>
      <c r="I264" s="930"/>
      <c r="J264" s="930"/>
      <c r="K264" s="931">
        <v>0</v>
      </c>
      <c r="L264" s="932">
        <v>0</v>
      </c>
      <c r="M264" s="929"/>
      <c r="N264" s="930"/>
    </row>
    <row r="265" spans="1:14">
      <c r="A265" s="216" t="s">
        <v>1028</v>
      </c>
      <c r="B265" s="216" t="s">
        <v>1234</v>
      </c>
      <c r="C265" s="216" t="s">
        <v>265</v>
      </c>
      <c r="D265" s="216" t="s">
        <v>267</v>
      </c>
      <c r="E265" s="216" t="s">
        <v>268</v>
      </c>
      <c r="F265" s="216"/>
      <c r="G265" s="217">
        <v>45223</v>
      </c>
      <c r="H265" s="217"/>
      <c r="I265" s="217"/>
      <c r="J265" s="217"/>
      <c r="K265" s="218">
        <v>2</v>
      </c>
      <c r="L265" s="219">
        <v>2</v>
      </c>
      <c r="M265" s="216"/>
      <c r="N265" s="217"/>
    </row>
    <row r="266" spans="1:14">
      <c r="A266" s="929" t="s">
        <v>1235</v>
      </c>
      <c r="B266" s="929" t="s">
        <v>1236</v>
      </c>
      <c r="C266" s="929" t="s">
        <v>265</v>
      </c>
      <c r="D266" s="929" t="s">
        <v>267</v>
      </c>
      <c r="E266" s="929" t="s">
        <v>262</v>
      </c>
      <c r="F266" s="929"/>
      <c r="G266" s="930"/>
      <c r="H266" s="930"/>
      <c r="I266" s="930">
        <v>43684</v>
      </c>
      <c r="J266" s="930">
        <v>45510</v>
      </c>
      <c r="K266" s="931">
        <v>0</v>
      </c>
      <c r="L266" s="932">
        <v>0</v>
      </c>
      <c r="M266" s="929"/>
      <c r="N266" s="930"/>
    </row>
    <row r="267" spans="1:14">
      <c r="A267" s="216" t="s">
        <v>1237</v>
      </c>
      <c r="B267" s="216" t="s">
        <v>1238</v>
      </c>
      <c r="C267" s="216" t="s">
        <v>265</v>
      </c>
      <c r="D267" s="216" t="s">
        <v>267</v>
      </c>
      <c r="E267" s="216" t="s">
        <v>268</v>
      </c>
      <c r="F267" s="216"/>
      <c r="G267" s="217">
        <v>44626</v>
      </c>
      <c r="H267" s="217"/>
      <c r="I267" s="217">
        <v>45134</v>
      </c>
      <c r="J267" s="217">
        <v>46229</v>
      </c>
      <c r="K267" s="218">
        <v>2</v>
      </c>
      <c r="L267" s="219">
        <v>2</v>
      </c>
      <c r="M267" s="216"/>
      <c r="N267" s="217"/>
    </row>
    <row r="268" spans="1:14">
      <c r="A268" s="929" t="s">
        <v>1237</v>
      </c>
      <c r="B268" s="929" t="s">
        <v>1239</v>
      </c>
      <c r="C268" s="929" t="s">
        <v>265</v>
      </c>
      <c r="D268" s="929" t="s">
        <v>267</v>
      </c>
      <c r="E268" s="929" t="s">
        <v>268</v>
      </c>
      <c r="F268" s="929"/>
      <c r="G268" s="930">
        <v>44626</v>
      </c>
      <c r="H268" s="930"/>
      <c r="I268" s="930">
        <v>45134</v>
      </c>
      <c r="J268" s="930">
        <v>46229</v>
      </c>
      <c r="K268" s="931">
        <v>2</v>
      </c>
      <c r="L268" s="932">
        <v>2</v>
      </c>
      <c r="M268" s="929"/>
      <c r="N268" s="930"/>
    </row>
    <row r="269" spans="1:14">
      <c r="A269" s="216" t="s">
        <v>1136</v>
      </c>
      <c r="B269" s="216" t="s">
        <v>1240</v>
      </c>
      <c r="C269" s="216" t="s">
        <v>265</v>
      </c>
      <c r="D269" s="216" t="s">
        <v>267</v>
      </c>
      <c r="E269" s="216" t="s">
        <v>268</v>
      </c>
      <c r="F269" s="216"/>
      <c r="G269" s="217">
        <v>44279</v>
      </c>
      <c r="H269" s="217"/>
      <c r="I269" s="217"/>
      <c r="J269" s="217"/>
      <c r="K269" s="218">
        <v>2</v>
      </c>
      <c r="L269" s="219">
        <v>2</v>
      </c>
      <c r="M269" s="216"/>
      <c r="N269" s="217"/>
    </row>
    <row r="270" spans="1:14">
      <c r="A270" s="929" t="s">
        <v>1241</v>
      </c>
      <c r="B270" s="929" t="s">
        <v>1242</v>
      </c>
      <c r="C270" s="929" t="s">
        <v>265</v>
      </c>
      <c r="D270" s="929" t="s">
        <v>267</v>
      </c>
      <c r="E270" s="929" t="s">
        <v>268</v>
      </c>
      <c r="F270" s="929"/>
      <c r="G270" s="930">
        <v>44894</v>
      </c>
      <c r="H270" s="930"/>
      <c r="I270" s="930">
        <v>45052</v>
      </c>
      <c r="J270" s="930">
        <v>46147</v>
      </c>
      <c r="K270" s="931">
        <v>0</v>
      </c>
      <c r="L270" s="932">
        <v>0</v>
      </c>
      <c r="M270" s="929"/>
      <c r="N270" s="930"/>
    </row>
    <row r="271" spans="1:14">
      <c r="A271" s="216" t="s">
        <v>1241</v>
      </c>
      <c r="B271" s="216" t="s">
        <v>1243</v>
      </c>
      <c r="C271" s="216" t="s">
        <v>265</v>
      </c>
      <c r="D271" s="216" t="s">
        <v>267</v>
      </c>
      <c r="E271" s="216" t="s">
        <v>268</v>
      </c>
      <c r="F271" s="216"/>
      <c r="G271" s="217">
        <v>44894</v>
      </c>
      <c r="H271" s="217"/>
      <c r="I271" s="217">
        <v>45052</v>
      </c>
      <c r="J271" s="217">
        <v>46147</v>
      </c>
      <c r="K271" s="218">
        <v>0</v>
      </c>
      <c r="L271" s="219">
        <v>0</v>
      </c>
      <c r="M271" s="216"/>
      <c r="N271" s="217"/>
    </row>
    <row r="272" spans="1:14">
      <c r="A272" s="929" t="s">
        <v>1244</v>
      </c>
      <c r="B272" s="929" t="s">
        <v>1245</v>
      </c>
      <c r="C272" s="929" t="s">
        <v>265</v>
      </c>
      <c r="D272" s="929" t="s">
        <v>267</v>
      </c>
      <c r="E272" s="929" t="s">
        <v>262</v>
      </c>
      <c r="F272" s="929"/>
      <c r="G272" s="930">
        <v>43550</v>
      </c>
      <c r="H272" s="930"/>
      <c r="I272" s="930">
        <v>43591</v>
      </c>
      <c r="J272" s="930">
        <v>45417</v>
      </c>
      <c r="K272" s="931">
        <v>5</v>
      </c>
      <c r="L272" s="932">
        <v>5</v>
      </c>
      <c r="M272" s="929"/>
      <c r="N272" s="930"/>
    </row>
    <row r="273" spans="1:14">
      <c r="A273" s="216" t="s">
        <v>1246</v>
      </c>
      <c r="B273" s="216" t="s">
        <v>1247</v>
      </c>
      <c r="C273" s="216" t="s">
        <v>265</v>
      </c>
      <c r="D273" s="216" t="s">
        <v>267</v>
      </c>
      <c r="E273" s="216" t="s">
        <v>268</v>
      </c>
      <c r="F273" s="216"/>
      <c r="G273" s="217">
        <v>45245</v>
      </c>
      <c r="H273" s="217"/>
      <c r="I273" s="217">
        <v>45304</v>
      </c>
      <c r="J273" s="217">
        <v>46399</v>
      </c>
      <c r="K273" s="218">
        <v>2</v>
      </c>
      <c r="L273" s="219">
        <v>2</v>
      </c>
      <c r="M273" s="216"/>
      <c r="N273" s="217"/>
    </row>
    <row r="274" spans="1:14">
      <c r="A274" s="929" t="s">
        <v>1246</v>
      </c>
      <c r="B274" s="929" t="s">
        <v>1248</v>
      </c>
      <c r="C274" s="929" t="s">
        <v>265</v>
      </c>
      <c r="D274" s="929" t="s">
        <v>267</v>
      </c>
      <c r="E274" s="929" t="s">
        <v>268</v>
      </c>
      <c r="F274" s="929"/>
      <c r="G274" s="930">
        <v>45245</v>
      </c>
      <c r="H274" s="930"/>
      <c r="I274" s="930">
        <v>45307</v>
      </c>
      <c r="J274" s="930">
        <v>46402</v>
      </c>
      <c r="K274" s="931">
        <v>2</v>
      </c>
      <c r="L274" s="932">
        <v>2</v>
      </c>
      <c r="M274" s="929"/>
      <c r="N274" s="930"/>
    </row>
    <row r="275" spans="1:14">
      <c r="A275" s="216" t="s">
        <v>416</v>
      </c>
      <c r="B275" s="216" t="s">
        <v>1249</v>
      </c>
      <c r="C275" s="216" t="s">
        <v>265</v>
      </c>
      <c r="D275" s="216" t="s">
        <v>267</v>
      </c>
      <c r="E275" s="216" t="s">
        <v>268</v>
      </c>
      <c r="F275" s="216"/>
      <c r="G275" s="217">
        <v>44917</v>
      </c>
      <c r="H275" s="217"/>
      <c r="I275" s="217">
        <v>45289</v>
      </c>
      <c r="J275" s="217">
        <v>46384</v>
      </c>
      <c r="K275" s="218">
        <v>2</v>
      </c>
      <c r="L275" s="219">
        <v>2</v>
      </c>
      <c r="M275" s="216"/>
      <c r="N275" s="217"/>
    </row>
    <row r="276" spans="1:14">
      <c r="A276" s="929" t="s">
        <v>277</v>
      </c>
      <c r="B276" s="929" t="s">
        <v>1250</v>
      </c>
      <c r="C276" s="929" t="s">
        <v>265</v>
      </c>
      <c r="D276" s="929" t="s">
        <v>267</v>
      </c>
      <c r="E276" s="929" t="s">
        <v>268</v>
      </c>
      <c r="F276" s="929"/>
      <c r="G276" s="930">
        <v>43361</v>
      </c>
      <c r="H276" s="930"/>
      <c r="I276" s="930"/>
      <c r="J276" s="930"/>
      <c r="K276" s="931">
        <v>5</v>
      </c>
      <c r="L276" s="932">
        <v>5</v>
      </c>
      <c r="M276" s="929"/>
      <c r="N276" s="930"/>
    </row>
    <row r="277" spans="1:14">
      <c r="A277" s="216" t="s">
        <v>1251</v>
      </c>
      <c r="B277" s="216" t="s">
        <v>1252</v>
      </c>
      <c r="C277" s="216" t="s">
        <v>265</v>
      </c>
      <c r="D277" s="216" t="s">
        <v>267</v>
      </c>
      <c r="E277" s="216" t="s">
        <v>262</v>
      </c>
      <c r="F277" s="216"/>
      <c r="G277" s="217">
        <v>44888</v>
      </c>
      <c r="H277" s="217"/>
      <c r="I277" s="217"/>
      <c r="J277" s="217"/>
      <c r="K277" s="218">
        <v>0</v>
      </c>
      <c r="L277" s="219">
        <v>0</v>
      </c>
      <c r="M277" s="216"/>
      <c r="N277" s="217"/>
    </row>
    <row r="278" spans="1:14">
      <c r="A278" s="929" t="s">
        <v>296</v>
      </c>
      <c r="B278" s="929" t="s">
        <v>297</v>
      </c>
      <c r="C278" s="929" t="s">
        <v>265</v>
      </c>
      <c r="D278" s="929" t="s">
        <v>267</v>
      </c>
      <c r="E278" s="929" t="s">
        <v>262</v>
      </c>
      <c r="F278" s="929"/>
      <c r="G278" s="930">
        <v>44654</v>
      </c>
      <c r="H278" s="930"/>
      <c r="I278" s="930">
        <v>44881</v>
      </c>
      <c r="J278" s="930">
        <v>45245</v>
      </c>
      <c r="K278" s="931">
        <v>1</v>
      </c>
      <c r="L278" s="932">
        <v>1</v>
      </c>
      <c r="M278" s="929"/>
      <c r="N278" s="930"/>
    </row>
    <row r="279" spans="1:14">
      <c r="A279" s="216" t="s">
        <v>1253</v>
      </c>
      <c r="B279" s="216" t="s">
        <v>1254</v>
      </c>
      <c r="C279" s="216" t="s">
        <v>265</v>
      </c>
      <c r="D279" s="216" t="s">
        <v>267</v>
      </c>
      <c r="E279" s="216" t="s">
        <v>262</v>
      </c>
      <c r="F279" s="216"/>
      <c r="G279" s="217">
        <v>44942</v>
      </c>
      <c r="H279" s="217"/>
      <c r="I279" s="217">
        <v>45062</v>
      </c>
      <c r="J279" s="217">
        <v>45427</v>
      </c>
      <c r="K279" s="218">
        <v>1</v>
      </c>
      <c r="L279" s="219">
        <v>1</v>
      </c>
      <c r="M279" s="216"/>
      <c r="N279" s="217"/>
    </row>
    <row r="280" spans="1:14">
      <c r="A280" s="929" t="s">
        <v>271</v>
      </c>
      <c r="B280" s="929" t="s">
        <v>1255</v>
      </c>
      <c r="C280" s="929" t="s">
        <v>265</v>
      </c>
      <c r="D280" s="929" t="s">
        <v>267</v>
      </c>
      <c r="E280" s="929" t="s">
        <v>262</v>
      </c>
      <c r="F280" s="929"/>
      <c r="G280" s="930">
        <v>44418</v>
      </c>
      <c r="H280" s="930"/>
      <c r="I280" s="930"/>
      <c r="J280" s="930"/>
      <c r="K280" s="931">
        <v>1</v>
      </c>
      <c r="L280" s="932">
        <v>1</v>
      </c>
      <c r="M280" s="929"/>
      <c r="N280" s="930"/>
    </row>
    <row r="281" spans="1:14">
      <c r="A281" s="216" t="s">
        <v>1256</v>
      </c>
      <c r="B281" s="216" t="s">
        <v>1257</v>
      </c>
      <c r="C281" s="216" t="s">
        <v>265</v>
      </c>
      <c r="D281" s="216" t="s">
        <v>267</v>
      </c>
      <c r="E281" s="216" t="s">
        <v>262</v>
      </c>
      <c r="F281" s="216"/>
      <c r="G281" s="217">
        <v>44901</v>
      </c>
      <c r="H281" s="217"/>
      <c r="I281" s="217"/>
      <c r="J281" s="217"/>
      <c r="K281" s="218">
        <v>0</v>
      </c>
      <c r="L281" s="219">
        <v>0</v>
      </c>
      <c r="M281" s="216"/>
      <c r="N281" s="217"/>
    </row>
    <row r="282" spans="1:14">
      <c r="A282" s="929" t="s">
        <v>1033</v>
      </c>
      <c r="B282" s="929" t="s">
        <v>1258</v>
      </c>
      <c r="C282" s="929" t="s">
        <v>265</v>
      </c>
      <c r="D282" s="929" t="s">
        <v>267</v>
      </c>
      <c r="E282" s="929" t="s">
        <v>262</v>
      </c>
      <c r="F282" s="929"/>
      <c r="G282" s="930">
        <v>43623</v>
      </c>
      <c r="H282" s="930"/>
      <c r="I282" s="930">
        <v>44455</v>
      </c>
      <c r="J282" s="930">
        <v>44819</v>
      </c>
      <c r="K282" s="931">
        <v>1</v>
      </c>
      <c r="L282" s="932">
        <v>1</v>
      </c>
      <c r="M282" s="929"/>
      <c r="N282" s="930"/>
    </row>
    <row r="283" spans="1:14">
      <c r="A283" s="216" t="s">
        <v>1259</v>
      </c>
      <c r="B283" s="216" t="s">
        <v>1260</v>
      </c>
      <c r="C283" s="216" t="s">
        <v>265</v>
      </c>
      <c r="D283" s="216" t="s">
        <v>267</v>
      </c>
      <c r="E283" s="216" t="s">
        <v>262</v>
      </c>
      <c r="F283" s="216"/>
      <c r="G283" s="217">
        <v>44978</v>
      </c>
      <c r="H283" s="217"/>
      <c r="I283" s="217"/>
      <c r="J283" s="217"/>
      <c r="K283" s="218">
        <v>1</v>
      </c>
      <c r="L283" s="219">
        <v>1</v>
      </c>
      <c r="M283" s="216"/>
      <c r="N283" s="217"/>
    </row>
    <row r="284" spans="1:14">
      <c r="A284" s="929" t="s">
        <v>1261</v>
      </c>
      <c r="B284" s="929" t="s">
        <v>1262</v>
      </c>
      <c r="C284" s="929" t="s">
        <v>265</v>
      </c>
      <c r="D284" s="929" t="s">
        <v>267</v>
      </c>
      <c r="E284" s="929" t="s">
        <v>262</v>
      </c>
      <c r="F284" s="929"/>
      <c r="G284" s="930">
        <v>44688</v>
      </c>
      <c r="H284" s="930"/>
      <c r="I284" s="930"/>
      <c r="J284" s="930"/>
      <c r="K284" s="931">
        <v>1</v>
      </c>
      <c r="L284" s="932">
        <v>1</v>
      </c>
      <c r="M284" s="929"/>
      <c r="N284" s="930"/>
    </row>
    <row r="285" spans="1:14">
      <c r="A285" s="216" t="s">
        <v>299</v>
      </c>
      <c r="B285" s="216" t="s">
        <v>300</v>
      </c>
      <c r="C285" s="216" t="s">
        <v>265</v>
      </c>
      <c r="D285" s="216" t="s">
        <v>267</v>
      </c>
      <c r="E285" s="216" t="s">
        <v>262</v>
      </c>
      <c r="F285" s="216"/>
      <c r="G285" s="217">
        <v>44530</v>
      </c>
      <c r="H285" s="217"/>
      <c r="I285" s="217">
        <v>44711</v>
      </c>
      <c r="J285" s="217">
        <v>45075</v>
      </c>
      <c r="K285" s="218">
        <v>1</v>
      </c>
      <c r="L285" s="219">
        <v>1</v>
      </c>
      <c r="M285" s="216"/>
      <c r="N285" s="217"/>
    </row>
    <row r="286" spans="1:14">
      <c r="A286" s="929" t="s">
        <v>1263</v>
      </c>
      <c r="B286" s="929" t="s">
        <v>1264</v>
      </c>
      <c r="C286" s="929" t="s">
        <v>265</v>
      </c>
      <c r="D286" s="929" t="s">
        <v>267</v>
      </c>
      <c r="E286" s="929" t="s">
        <v>262</v>
      </c>
      <c r="F286" s="929"/>
      <c r="G286" s="930">
        <v>45007</v>
      </c>
      <c r="H286" s="930"/>
      <c r="I286" s="930">
        <v>45058</v>
      </c>
      <c r="J286" s="930"/>
      <c r="K286" s="931">
        <v>1</v>
      </c>
      <c r="L286" s="932">
        <v>1</v>
      </c>
      <c r="M286" s="929"/>
      <c r="N286" s="930"/>
    </row>
    <row r="287" spans="1:14">
      <c r="A287" s="216" t="s">
        <v>302</v>
      </c>
      <c r="B287" s="216" t="s">
        <v>303</v>
      </c>
      <c r="C287" s="216" t="s">
        <v>265</v>
      </c>
      <c r="D287" s="216" t="s">
        <v>267</v>
      </c>
      <c r="E287" s="216" t="s">
        <v>262</v>
      </c>
      <c r="F287" s="216"/>
      <c r="G287" s="217">
        <v>44554</v>
      </c>
      <c r="H287" s="217"/>
      <c r="I287" s="217">
        <v>44634</v>
      </c>
      <c r="J287" s="217">
        <v>44998</v>
      </c>
      <c r="K287" s="218">
        <v>1</v>
      </c>
      <c r="L287" s="219">
        <v>1</v>
      </c>
      <c r="M287" s="216"/>
      <c r="N287" s="217"/>
    </row>
    <row r="288" spans="1:14">
      <c r="A288" s="929" t="s">
        <v>1187</v>
      </c>
      <c r="B288" s="929" t="s">
        <v>1265</v>
      </c>
      <c r="C288" s="929" t="s">
        <v>265</v>
      </c>
      <c r="D288" s="929" t="s">
        <v>267</v>
      </c>
      <c r="E288" s="929" t="s">
        <v>268</v>
      </c>
      <c r="F288" s="929"/>
      <c r="G288" s="930">
        <v>45127</v>
      </c>
      <c r="H288" s="930"/>
      <c r="I288" s="930"/>
      <c r="J288" s="930"/>
      <c r="K288" s="931">
        <v>1</v>
      </c>
      <c r="L288" s="932">
        <v>1</v>
      </c>
      <c r="M288" s="929"/>
      <c r="N288" s="930"/>
    </row>
    <row r="289" spans="1:14">
      <c r="A289" s="216" t="s">
        <v>1266</v>
      </c>
      <c r="B289" s="216" t="s">
        <v>1267</v>
      </c>
      <c r="C289" s="216" t="s">
        <v>265</v>
      </c>
      <c r="D289" s="216" t="s">
        <v>267</v>
      </c>
      <c r="E289" s="216" t="s">
        <v>268</v>
      </c>
      <c r="F289" s="216"/>
      <c r="G289" s="217">
        <v>43133</v>
      </c>
      <c r="H289" s="217"/>
      <c r="I289" s="217">
        <v>45365</v>
      </c>
      <c r="J289" s="217">
        <v>45729</v>
      </c>
      <c r="K289" s="218">
        <v>1000</v>
      </c>
      <c r="L289" s="219">
        <v>1</v>
      </c>
      <c r="M289" s="216"/>
      <c r="N289" s="217"/>
    </row>
    <row r="290" spans="1:14">
      <c r="A290" s="929" t="s">
        <v>1266</v>
      </c>
      <c r="B290" s="929" t="s">
        <v>1268</v>
      </c>
      <c r="C290" s="929" t="s">
        <v>265</v>
      </c>
      <c r="D290" s="929" t="s">
        <v>267</v>
      </c>
      <c r="E290" s="929" t="s">
        <v>268</v>
      </c>
      <c r="F290" s="929"/>
      <c r="G290" s="930">
        <v>43133</v>
      </c>
      <c r="H290" s="930"/>
      <c r="I290" s="930">
        <v>45365</v>
      </c>
      <c r="J290" s="930">
        <v>45729</v>
      </c>
      <c r="K290" s="931">
        <v>1</v>
      </c>
      <c r="L290" s="932">
        <v>1</v>
      </c>
      <c r="M290" s="929"/>
      <c r="N290" s="930"/>
    </row>
    <row r="291" spans="1:14">
      <c r="A291" s="216" t="s">
        <v>282</v>
      </c>
      <c r="B291" s="216" t="s">
        <v>1269</v>
      </c>
      <c r="C291" s="216" t="s">
        <v>265</v>
      </c>
      <c r="D291" s="216" t="s">
        <v>267</v>
      </c>
      <c r="E291" s="216" t="s">
        <v>262</v>
      </c>
      <c r="F291" s="216"/>
      <c r="G291" s="217">
        <v>44950</v>
      </c>
      <c r="H291" s="217"/>
      <c r="I291" s="217">
        <v>45014</v>
      </c>
      <c r="J291" s="217">
        <v>45379</v>
      </c>
      <c r="K291" s="218">
        <v>1</v>
      </c>
      <c r="L291" s="219">
        <v>1</v>
      </c>
      <c r="M291" s="216"/>
      <c r="N291" s="217"/>
    </row>
    <row r="292" spans="1:14">
      <c r="A292" s="929" t="s">
        <v>282</v>
      </c>
      <c r="B292" s="929" t="s">
        <v>1270</v>
      </c>
      <c r="C292" s="929" t="s">
        <v>265</v>
      </c>
      <c r="D292" s="929" t="s">
        <v>267</v>
      </c>
      <c r="E292" s="929" t="s">
        <v>262</v>
      </c>
      <c r="F292" s="929"/>
      <c r="G292" s="930">
        <v>44950</v>
      </c>
      <c r="H292" s="930"/>
      <c r="I292" s="930">
        <v>45014</v>
      </c>
      <c r="J292" s="930">
        <v>45379</v>
      </c>
      <c r="K292" s="931">
        <v>0</v>
      </c>
      <c r="L292" s="932">
        <v>1</v>
      </c>
      <c r="M292" s="929"/>
      <c r="N292" s="930"/>
    </row>
    <row r="293" spans="1:14">
      <c r="A293" s="216" t="s">
        <v>1189</v>
      </c>
      <c r="B293" s="216" t="s">
        <v>1271</v>
      </c>
      <c r="C293" s="216" t="s">
        <v>265</v>
      </c>
      <c r="D293" s="216" t="s">
        <v>267</v>
      </c>
      <c r="E293" s="216" t="s">
        <v>262</v>
      </c>
      <c r="F293" s="216"/>
      <c r="G293" s="217">
        <v>44811</v>
      </c>
      <c r="H293" s="217"/>
      <c r="I293" s="217">
        <v>44977</v>
      </c>
      <c r="J293" s="217">
        <v>45341</v>
      </c>
      <c r="K293" s="218">
        <v>1</v>
      </c>
      <c r="L293" s="219">
        <v>1</v>
      </c>
      <c r="M293" s="216"/>
      <c r="N293" s="217"/>
    </row>
    <row r="294" spans="1:14">
      <c r="A294" s="929" t="s">
        <v>1272</v>
      </c>
      <c r="B294" s="929" t="s">
        <v>1273</v>
      </c>
      <c r="C294" s="929" t="s">
        <v>265</v>
      </c>
      <c r="D294" s="929" t="s">
        <v>267</v>
      </c>
      <c r="E294" s="929" t="s">
        <v>262</v>
      </c>
      <c r="F294" s="929"/>
      <c r="G294" s="930">
        <v>44897</v>
      </c>
      <c r="H294" s="930"/>
      <c r="I294" s="930">
        <v>44958</v>
      </c>
      <c r="J294" s="930">
        <v>45322</v>
      </c>
      <c r="K294" s="931">
        <v>1</v>
      </c>
      <c r="L294" s="932">
        <v>1</v>
      </c>
      <c r="M294" s="929"/>
      <c r="N294" s="930"/>
    </row>
    <row r="295" spans="1:14">
      <c r="A295" s="216" t="s">
        <v>1272</v>
      </c>
      <c r="B295" s="216" t="s">
        <v>1274</v>
      </c>
      <c r="C295" s="216" t="s">
        <v>265</v>
      </c>
      <c r="D295" s="216" t="s">
        <v>267</v>
      </c>
      <c r="E295" s="216" t="s">
        <v>262</v>
      </c>
      <c r="F295" s="216"/>
      <c r="G295" s="217">
        <v>44897</v>
      </c>
      <c r="H295" s="217"/>
      <c r="I295" s="217">
        <v>44958</v>
      </c>
      <c r="J295" s="217">
        <v>45322</v>
      </c>
      <c r="K295" s="218">
        <v>1</v>
      </c>
      <c r="L295" s="219">
        <v>1</v>
      </c>
      <c r="M295" s="216"/>
      <c r="N295" s="217"/>
    </row>
    <row r="296" spans="1:14">
      <c r="A296" s="929" t="s">
        <v>1275</v>
      </c>
      <c r="B296" s="929" t="s">
        <v>1276</v>
      </c>
      <c r="C296" s="929" t="s">
        <v>265</v>
      </c>
      <c r="D296" s="929" t="s">
        <v>267</v>
      </c>
      <c r="E296" s="929" t="s">
        <v>262</v>
      </c>
      <c r="F296" s="929"/>
      <c r="G296" s="930">
        <v>44408</v>
      </c>
      <c r="H296" s="930"/>
      <c r="I296" s="930"/>
      <c r="J296" s="930"/>
      <c r="K296" s="931">
        <v>1000</v>
      </c>
      <c r="L296" s="932">
        <v>1</v>
      </c>
      <c r="M296" s="929"/>
      <c r="N296" s="930"/>
    </row>
    <row r="297" spans="1:14">
      <c r="A297" s="216" t="s">
        <v>1275</v>
      </c>
      <c r="B297" s="216" t="s">
        <v>1277</v>
      </c>
      <c r="C297" s="216" t="s">
        <v>265</v>
      </c>
      <c r="D297" s="216" t="s">
        <v>267</v>
      </c>
      <c r="E297" s="216" t="s">
        <v>268</v>
      </c>
      <c r="F297" s="216"/>
      <c r="G297" s="217">
        <v>44408</v>
      </c>
      <c r="H297" s="217"/>
      <c r="I297" s="217"/>
      <c r="J297" s="217"/>
      <c r="K297" s="218">
        <v>1000</v>
      </c>
      <c r="L297" s="219">
        <v>1</v>
      </c>
      <c r="M297" s="216"/>
      <c r="N297" s="217"/>
    </row>
    <row r="298" spans="1:14">
      <c r="A298" s="929" t="s">
        <v>260</v>
      </c>
      <c r="B298" s="929" t="s">
        <v>305</v>
      </c>
      <c r="C298" s="929" t="s">
        <v>307</v>
      </c>
      <c r="D298" s="929" t="s">
        <v>261</v>
      </c>
      <c r="E298" s="929" t="s">
        <v>262</v>
      </c>
      <c r="F298" s="929"/>
      <c r="G298" s="930">
        <v>44619</v>
      </c>
      <c r="H298" s="930"/>
      <c r="I298" s="930">
        <v>44687</v>
      </c>
      <c r="J298" s="930">
        <v>45051</v>
      </c>
      <c r="K298" s="931">
        <v>0</v>
      </c>
      <c r="L298" s="932">
        <v>0</v>
      </c>
      <c r="M298" s="929"/>
      <c r="N298" s="930"/>
    </row>
    <row r="299" spans="1:14">
      <c r="A299" s="216" t="s">
        <v>260</v>
      </c>
      <c r="B299" s="216" t="s">
        <v>308</v>
      </c>
      <c r="C299" s="216" t="s">
        <v>307</v>
      </c>
      <c r="D299" s="216" t="s">
        <v>261</v>
      </c>
      <c r="E299" s="216" t="s">
        <v>262</v>
      </c>
      <c r="F299" s="216"/>
      <c r="G299" s="217">
        <v>44556</v>
      </c>
      <c r="H299" s="217"/>
      <c r="I299" s="217">
        <v>44687</v>
      </c>
      <c r="J299" s="217">
        <v>45051</v>
      </c>
      <c r="K299" s="218">
        <v>0</v>
      </c>
      <c r="L299" s="219">
        <v>0</v>
      </c>
      <c r="M299" s="216"/>
      <c r="N299" s="217"/>
    </row>
    <row r="300" spans="1:14">
      <c r="A300" s="929" t="s">
        <v>260</v>
      </c>
      <c r="B300" s="929" t="s">
        <v>310</v>
      </c>
      <c r="C300" s="929" t="s">
        <v>307</v>
      </c>
      <c r="D300" s="929" t="s">
        <v>261</v>
      </c>
      <c r="E300" s="929" t="s">
        <v>262</v>
      </c>
      <c r="F300" s="929"/>
      <c r="G300" s="930">
        <v>44553</v>
      </c>
      <c r="H300" s="930"/>
      <c r="I300" s="930">
        <v>44687</v>
      </c>
      <c r="J300" s="930">
        <v>45051</v>
      </c>
      <c r="K300" s="931">
        <v>0</v>
      </c>
      <c r="L300" s="932">
        <v>0</v>
      </c>
      <c r="M300" s="929"/>
      <c r="N300" s="930"/>
    </row>
    <row r="301" spans="1:14">
      <c r="A301" s="216" t="s">
        <v>260</v>
      </c>
      <c r="B301" s="216" t="s">
        <v>312</v>
      </c>
      <c r="C301" s="216" t="s">
        <v>307</v>
      </c>
      <c r="D301" s="216" t="s">
        <v>261</v>
      </c>
      <c r="E301" s="216" t="s">
        <v>262</v>
      </c>
      <c r="F301" s="216"/>
      <c r="G301" s="217">
        <v>44553</v>
      </c>
      <c r="H301" s="217"/>
      <c r="I301" s="217">
        <v>44687</v>
      </c>
      <c r="J301" s="217">
        <v>45051</v>
      </c>
      <c r="K301" s="218">
        <v>0</v>
      </c>
      <c r="L301" s="219">
        <v>0</v>
      </c>
      <c r="M301" s="216"/>
      <c r="N301" s="217"/>
    </row>
    <row r="302" spans="1:14">
      <c r="A302" s="929" t="s">
        <v>314</v>
      </c>
      <c r="B302" s="929" t="s">
        <v>316</v>
      </c>
      <c r="C302" s="929" t="s">
        <v>307</v>
      </c>
      <c r="D302" s="929" t="s">
        <v>315</v>
      </c>
      <c r="E302" s="929" t="s">
        <v>268</v>
      </c>
      <c r="F302" s="929"/>
      <c r="G302" s="930">
        <v>44454</v>
      </c>
      <c r="H302" s="930"/>
      <c r="I302" s="930">
        <v>44566</v>
      </c>
      <c r="J302" s="930">
        <v>44930</v>
      </c>
      <c r="K302" s="931">
        <v>0</v>
      </c>
      <c r="L302" s="932">
        <v>0</v>
      </c>
      <c r="M302" s="929"/>
      <c r="N302" s="930"/>
    </row>
    <row r="303" spans="1:14">
      <c r="A303" s="216" t="s">
        <v>314</v>
      </c>
      <c r="B303" s="216" t="s">
        <v>318</v>
      </c>
      <c r="C303" s="216" t="s">
        <v>307</v>
      </c>
      <c r="D303" s="216" t="s">
        <v>261</v>
      </c>
      <c r="E303" s="216" t="s">
        <v>268</v>
      </c>
      <c r="F303" s="216"/>
      <c r="G303" s="217">
        <v>44515</v>
      </c>
      <c r="H303" s="217"/>
      <c r="I303" s="217">
        <v>44566</v>
      </c>
      <c r="J303" s="217">
        <v>44930</v>
      </c>
      <c r="K303" s="218">
        <v>0</v>
      </c>
      <c r="L303" s="219">
        <v>0</v>
      </c>
      <c r="M303" s="216"/>
      <c r="N303" s="217"/>
    </row>
    <row r="304" spans="1:14">
      <c r="A304" s="929" t="s">
        <v>314</v>
      </c>
      <c r="B304" s="929" t="s">
        <v>320</v>
      </c>
      <c r="C304" s="929" t="s">
        <v>307</v>
      </c>
      <c r="D304" s="929" t="s">
        <v>261</v>
      </c>
      <c r="E304" s="929" t="s">
        <v>268</v>
      </c>
      <c r="F304" s="929"/>
      <c r="G304" s="930">
        <v>44545</v>
      </c>
      <c r="H304" s="930"/>
      <c r="I304" s="930">
        <v>44566</v>
      </c>
      <c r="J304" s="930">
        <v>44930</v>
      </c>
      <c r="K304" s="931">
        <v>0</v>
      </c>
      <c r="L304" s="932">
        <v>0</v>
      </c>
      <c r="M304" s="929"/>
      <c r="N304" s="930"/>
    </row>
    <row r="305" spans="1:14">
      <c r="A305" s="216" t="s">
        <v>314</v>
      </c>
      <c r="B305" s="216" t="s">
        <v>322</v>
      </c>
      <c r="C305" s="216" t="s">
        <v>307</v>
      </c>
      <c r="D305" s="216" t="s">
        <v>261</v>
      </c>
      <c r="E305" s="216" t="s">
        <v>268</v>
      </c>
      <c r="F305" s="216"/>
      <c r="G305" s="217">
        <v>44545</v>
      </c>
      <c r="H305" s="217"/>
      <c r="I305" s="217">
        <v>44566</v>
      </c>
      <c r="J305" s="217">
        <v>44930</v>
      </c>
      <c r="K305" s="218">
        <v>0</v>
      </c>
      <c r="L305" s="219">
        <v>0</v>
      </c>
      <c r="M305" s="216"/>
      <c r="N305" s="217"/>
    </row>
    <row r="306" spans="1:14">
      <c r="A306" s="929" t="s">
        <v>290</v>
      </c>
      <c r="B306" s="929" t="s">
        <v>324</v>
      </c>
      <c r="C306" s="929" t="s">
        <v>307</v>
      </c>
      <c r="D306" s="929" t="s">
        <v>261</v>
      </c>
      <c r="E306" s="929" t="s">
        <v>262</v>
      </c>
      <c r="F306" s="929"/>
      <c r="G306" s="930">
        <v>44582</v>
      </c>
      <c r="H306" s="930"/>
      <c r="I306" s="930">
        <v>44614</v>
      </c>
      <c r="J306" s="930">
        <v>44978</v>
      </c>
      <c r="K306" s="931">
        <v>0</v>
      </c>
      <c r="L306" s="932">
        <v>0</v>
      </c>
      <c r="M306" s="929"/>
      <c r="N306" s="930"/>
    </row>
    <row r="307" spans="1:14">
      <c r="A307" s="216" t="s">
        <v>290</v>
      </c>
      <c r="B307" s="216" t="s">
        <v>326</v>
      </c>
      <c r="C307" s="216" t="s">
        <v>307</v>
      </c>
      <c r="D307" s="216" t="s">
        <v>261</v>
      </c>
      <c r="E307" s="216" t="s">
        <v>262</v>
      </c>
      <c r="F307" s="216"/>
      <c r="G307" s="217">
        <v>44582</v>
      </c>
      <c r="H307" s="217"/>
      <c r="I307" s="217">
        <v>44614</v>
      </c>
      <c r="J307" s="217">
        <v>44978</v>
      </c>
      <c r="K307" s="218">
        <v>0</v>
      </c>
      <c r="L307" s="219">
        <v>0</v>
      </c>
      <c r="M307" s="216"/>
      <c r="N307" s="217"/>
    </row>
    <row r="308" spans="1:14">
      <c r="A308" s="929" t="s">
        <v>290</v>
      </c>
      <c r="B308" s="929" t="s">
        <v>328</v>
      </c>
      <c r="C308" s="929" t="s">
        <v>307</v>
      </c>
      <c r="D308" s="929" t="s">
        <v>261</v>
      </c>
      <c r="E308" s="929" t="s">
        <v>262</v>
      </c>
      <c r="F308" s="929"/>
      <c r="G308" s="930">
        <v>44582</v>
      </c>
      <c r="H308" s="930"/>
      <c r="I308" s="930">
        <v>44614</v>
      </c>
      <c r="J308" s="930">
        <v>44978</v>
      </c>
      <c r="K308" s="931">
        <v>0</v>
      </c>
      <c r="L308" s="932">
        <v>0</v>
      </c>
      <c r="M308" s="929"/>
      <c r="N308" s="930"/>
    </row>
    <row r="309" spans="1:14">
      <c r="A309" s="216" t="s">
        <v>290</v>
      </c>
      <c r="B309" s="216" t="s">
        <v>330</v>
      </c>
      <c r="C309" s="216" t="s">
        <v>307</v>
      </c>
      <c r="D309" s="216" t="s">
        <v>261</v>
      </c>
      <c r="E309" s="216" t="s">
        <v>262</v>
      </c>
      <c r="F309" s="216"/>
      <c r="G309" s="217">
        <v>44355</v>
      </c>
      <c r="H309" s="217"/>
      <c r="I309" s="217">
        <v>44615</v>
      </c>
      <c r="J309" s="217">
        <v>44979</v>
      </c>
      <c r="K309" s="218">
        <v>0</v>
      </c>
      <c r="L309" s="219">
        <v>0</v>
      </c>
      <c r="M309" s="216"/>
      <c r="N309" s="217"/>
    </row>
    <row r="310" spans="1:14">
      <c r="A310" s="929" t="s">
        <v>1278</v>
      </c>
      <c r="B310" s="929" t="s">
        <v>1279</v>
      </c>
      <c r="C310" s="929" t="s">
        <v>335</v>
      </c>
      <c r="D310" s="929" t="s">
        <v>267</v>
      </c>
      <c r="E310" s="929" t="s">
        <v>268</v>
      </c>
      <c r="F310" s="929"/>
      <c r="G310" s="930">
        <v>43200</v>
      </c>
      <c r="H310" s="930"/>
      <c r="I310" s="930">
        <v>43213</v>
      </c>
      <c r="J310" s="930">
        <v>44673</v>
      </c>
      <c r="K310" s="931">
        <v>0</v>
      </c>
      <c r="L310" s="932">
        <v>0</v>
      </c>
      <c r="M310" s="929"/>
      <c r="N310" s="930"/>
    </row>
    <row r="311" spans="1:14">
      <c r="A311" s="216" t="s">
        <v>869</v>
      </c>
      <c r="B311" s="216" t="s">
        <v>1280</v>
      </c>
      <c r="C311" s="216" t="s">
        <v>335</v>
      </c>
      <c r="D311" s="216" t="s">
        <v>267</v>
      </c>
      <c r="E311" s="216" t="s">
        <v>268</v>
      </c>
      <c r="F311" s="216"/>
      <c r="G311" s="217">
        <v>44779</v>
      </c>
      <c r="H311" s="217"/>
      <c r="I311" s="217">
        <v>43838</v>
      </c>
      <c r="J311" s="217">
        <v>44933</v>
      </c>
      <c r="K311" s="218">
        <v>0</v>
      </c>
      <c r="L311" s="219">
        <v>0</v>
      </c>
      <c r="M311" s="216"/>
      <c r="N311" s="217"/>
    </row>
    <row r="312" spans="1:14">
      <c r="A312" s="929" t="s">
        <v>332</v>
      </c>
      <c r="B312" s="929" t="s">
        <v>333</v>
      </c>
      <c r="C312" s="929" t="s">
        <v>335</v>
      </c>
      <c r="D312" s="929" t="s">
        <v>267</v>
      </c>
      <c r="E312" s="929" t="s">
        <v>268</v>
      </c>
      <c r="F312" s="929"/>
      <c r="G312" s="930">
        <v>44565</v>
      </c>
      <c r="H312" s="930"/>
      <c r="I312" s="930">
        <v>44565</v>
      </c>
      <c r="J312" s="930">
        <v>45660</v>
      </c>
      <c r="K312" s="931">
        <v>0</v>
      </c>
      <c r="L312" s="932">
        <v>0</v>
      </c>
      <c r="M312" s="929"/>
      <c r="N312" s="930"/>
    </row>
    <row r="313" spans="1:14">
      <c r="A313" s="216" t="s">
        <v>274</v>
      </c>
      <c r="B313" s="216" t="s">
        <v>336</v>
      </c>
      <c r="C313" s="216" t="s">
        <v>335</v>
      </c>
      <c r="D313" s="216" t="s">
        <v>267</v>
      </c>
      <c r="E313" s="216" t="s">
        <v>268</v>
      </c>
      <c r="F313" s="216"/>
      <c r="G313" s="217">
        <v>44779</v>
      </c>
      <c r="H313" s="217"/>
      <c r="I313" s="217">
        <v>44844</v>
      </c>
      <c r="J313" s="217">
        <v>45939</v>
      </c>
      <c r="K313" s="218">
        <v>0</v>
      </c>
      <c r="L313" s="219">
        <v>0</v>
      </c>
      <c r="M313" s="216"/>
      <c r="N313" s="217"/>
    </row>
    <row r="314" spans="1:14">
      <c r="A314" s="929" t="s">
        <v>1281</v>
      </c>
      <c r="B314" s="929" t="s">
        <v>1282</v>
      </c>
      <c r="C314" s="929" t="s">
        <v>335</v>
      </c>
      <c r="D314" s="929" t="s">
        <v>267</v>
      </c>
      <c r="E314" s="929" t="s">
        <v>262</v>
      </c>
      <c r="F314" s="929"/>
      <c r="G314" s="930">
        <v>43726</v>
      </c>
      <c r="H314" s="930"/>
      <c r="I314" s="930">
        <v>43838</v>
      </c>
      <c r="J314" s="930">
        <v>44933</v>
      </c>
      <c r="K314" s="931">
        <v>5</v>
      </c>
      <c r="L314" s="932">
        <v>5</v>
      </c>
      <c r="M314" s="929"/>
      <c r="N314" s="930"/>
    </row>
    <row r="315" spans="1:14">
      <c r="A315" s="216" t="s">
        <v>869</v>
      </c>
      <c r="B315" s="216" t="s">
        <v>1283</v>
      </c>
      <c r="C315" s="216" t="s">
        <v>335</v>
      </c>
      <c r="D315" s="216" t="s">
        <v>267</v>
      </c>
      <c r="E315" s="216" t="s">
        <v>268</v>
      </c>
      <c r="F315" s="216"/>
      <c r="G315" s="217">
        <v>44931</v>
      </c>
      <c r="H315" s="217"/>
      <c r="I315" s="217">
        <v>44443</v>
      </c>
      <c r="J315" s="217">
        <v>45538</v>
      </c>
      <c r="K315" s="218">
        <v>3</v>
      </c>
      <c r="L315" s="219">
        <v>3</v>
      </c>
      <c r="M315" s="216"/>
      <c r="N315" s="217"/>
    </row>
    <row r="316" spans="1:14">
      <c r="A316" s="929" t="s">
        <v>869</v>
      </c>
      <c r="B316" s="929" t="s">
        <v>1284</v>
      </c>
      <c r="C316" s="929" t="s">
        <v>335</v>
      </c>
      <c r="D316" s="929" t="s">
        <v>267</v>
      </c>
      <c r="E316" s="929" t="s">
        <v>268</v>
      </c>
      <c r="F316" s="929"/>
      <c r="G316" s="930">
        <v>44931</v>
      </c>
      <c r="H316" s="930"/>
      <c r="I316" s="930">
        <v>44443</v>
      </c>
      <c r="J316" s="930">
        <v>45538</v>
      </c>
      <c r="K316" s="931">
        <v>0</v>
      </c>
      <c r="L316" s="932">
        <v>0</v>
      </c>
      <c r="M316" s="929"/>
      <c r="N316" s="930"/>
    </row>
    <row r="317" spans="1:14">
      <c r="A317" s="216" t="s">
        <v>277</v>
      </c>
      <c r="B317" s="216" t="s">
        <v>1285</v>
      </c>
      <c r="C317" s="216" t="s">
        <v>335</v>
      </c>
      <c r="D317" s="216" t="s">
        <v>267</v>
      </c>
      <c r="E317" s="216" t="s">
        <v>268</v>
      </c>
      <c r="F317" s="216"/>
      <c r="G317" s="217">
        <v>44826</v>
      </c>
      <c r="H317" s="217"/>
      <c r="I317" s="217">
        <v>45387</v>
      </c>
      <c r="J317" s="217">
        <v>46481</v>
      </c>
      <c r="K317" s="218">
        <v>1</v>
      </c>
      <c r="L317" s="219">
        <v>1</v>
      </c>
      <c r="M317" s="216"/>
      <c r="N317" s="217"/>
    </row>
    <row r="318" spans="1:14">
      <c r="A318" s="929" t="s">
        <v>1286</v>
      </c>
      <c r="B318" s="929" t="s">
        <v>1287</v>
      </c>
      <c r="C318" s="929" t="s">
        <v>335</v>
      </c>
      <c r="D318" s="929" t="s">
        <v>267</v>
      </c>
      <c r="E318" s="929" t="s">
        <v>268</v>
      </c>
      <c r="F318" s="929"/>
      <c r="G318" s="930">
        <v>45151</v>
      </c>
      <c r="H318" s="930"/>
      <c r="I318" s="930">
        <v>45428</v>
      </c>
      <c r="J318" s="930">
        <v>46522</v>
      </c>
      <c r="K318" s="931">
        <v>0</v>
      </c>
      <c r="L318" s="932">
        <v>0</v>
      </c>
      <c r="M318" s="929"/>
      <c r="N318" s="930"/>
    </row>
    <row r="319" spans="1:14">
      <c r="A319" s="216" t="s">
        <v>1180</v>
      </c>
      <c r="B319" s="216" t="s">
        <v>1288</v>
      </c>
      <c r="C319" s="216" t="s">
        <v>335</v>
      </c>
      <c r="D319" s="216" t="s">
        <v>267</v>
      </c>
      <c r="E319" s="216" t="s">
        <v>262</v>
      </c>
      <c r="F319" s="216"/>
      <c r="G319" s="217">
        <v>44403</v>
      </c>
      <c r="H319" s="217"/>
      <c r="I319" s="217">
        <v>44529</v>
      </c>
      <c r="J319" s="217">
        <v>45624</v>
      </c>
      <c r="K319" s="218">
        <v>0</v>
      </c>
      <c r="L319" s="219">
        <v>0</v>
      </c>
      <c r="M319" s="216"/>
      <c r="N319" s="217"/>
    </row>
    <row r="320" spans="1:14">
      <c r="A320" s="929" t="s">
        <v>412</v>
      </c>
      <c r="B320" s="929" t="s">
        <v>1289</v>
      </c>
      <c r="C320" s="929" t="s">
        <v>335</v>
      </c>
      <c r="D320" s="929" t="s">
        <v>267</v>
      </c>
      <c r="E320" s="929" t="s">
        <v>268</v>
      </c>
      <c r="F320" s="929"/>
      <c r="G320" s="930">
        <v>44970</v>
      </c>
      <c r="H320" s="930"/>
      <c r="I320" s="930"/>
      <c r="J320" s="930"/>
      <c r="K320" s="931">
        <v>1</v>
      </c>
      <c r="L320" s="932">
        <v>1</v>
      </c>
      <c r="M320" s="929"/>
      <c r="N320" s="930"/>
    </row>
    <row r="321" spans="1:14">
      <c r="A321" s="216" t="s">
        <v>282</v>
      </c>
      <c r="B321" s="216" t="s">
        <v>338</v>
      </c>
      <c r="C321" s="216" t="s">
        <v>335</v>
      </c>
      <c r="D321" s="216" t="s">
        <v>267</v>
      </c>
      <c r="E321" s="216" t="s">
        <v>268</v>
      </c>
      <c r="F321" s="216"/>
      <c r="G321" s="217">
        <v>44666</v>
      </c>
      <c r="H321" s="217"/>
      <c r="I321" s="217">
        <v>44722</v>
      </c>
      <c r="J321" s="217">
        <v>45817</v>
      </c>
      <c r="K321" s="218">
        <v>0</v>
      </c>
      <c r="L321" s="219">
        <v>0</v>
      </c>
      <c r="M321" s="216"/>
      <c r="N321" s="217"/>
    </row>
    <row r="322" spans="1:14">
      <c r="A322" s="929" t="s">
        <v>1278</v>
      </c>
      <c r="B322" s="929" t="s">
        <v>1290</v>
      </c>
      <c r="C322" s="929" t="s">
        <v>335</v>
      </c>
      <c r="D322" s="929" t="s">
        <v>267</v>
      </c>
      <c r="E322" s="929" t="s">
        <v>268</v>
      </c>
      <c r="F322" s="929"/>
      <c r="G322" s="930"/>
      <c r="H322" s="930"/>
      <c r="I322" s="930"/>
      <c r="J322" s="930"/>
      <c r="K322" s="931">
        <v>0</v>
      </c>
      <c r="L322" s="932">
        <v>0</v>
      </c>
      <c r="M322" s="929"/>
      <c r="N322" s="930"/>
    </row>
    <row r="323" spans="1:14">
      <c r="A323" s="216" t="s">
        <v>1200</v>
      </c>
      <c r="B323" s="216" t="s">
        <v>1291</v>
      </c>
      <c r="C323" s="216" t="s">
        <v>335</v>
      </c>
      <c r="D323" s="216" t="s">
        <v>267</v>
      </c>
      <c r="E323" s="216" t="s">
        <v>268</v>
      </c>
      <c r="F323" s="216"/>
      <c r="G323" s="217">
        <v>45203</v>
      </c>
      <c r="H323" s="217"/>
      <c r="I323" s="217">
        <v>45254</v>
      </c>
      <c r="J323" s="217">
        <v>46349</v>
      </c>
      <c r="K323" s="218">
        <v>1</v>
      </c>
      <c r="L323" s="219">
        <v>1</v>
      </c>
      <c r="M323" s="216"/>
      <c r="N323" s="217"/>
    </row>
    <row r="324" spans="1:14">
      <c r="A324" s="929" t="s">
        <v>970</v>
      </c>
      <c r="B324" s="929" t="s">
        <v>1292</v>
      </c>
      <c r="C324" s="929" t="s">
        <v>335</v>
      </c>
      <c r="D324" s="929" t="s">
        <v>267</v>
      </c>
      <c r="E324" s="929" t="s">
        <v>268</v>
      </c>
      <c r="F324" s="929"/>
      <c r="G324" s="930">
        <v>45379</v>
      </c>
      <c r="H324" s="930"/>
      <c r="I324" s="930">
        <v>45394</v>
      </c>
      <c r="J324" s="930">
        <v>46488</v>
      </c>
      <c r="K324" s="931">
        <v>1</v>
      </c>
      <c r="L324" s="932">
        <v>1</v>
      </c>
      <c r="M324" s="929"/>
      <c r="N324" s="930"/>
    </row>
    <row r="325" spans="1:14">
      <c r="A325" s="216" t="s">
        <v>1129</v>
      </c>
      <c r="B325" s="216" t="s">
        <v>1293</v>
      </c>
      <c r="C325" s="216" t="s">
        <v>335</v>
      </c>
      <c r="D325" s="216" t="s">
        <v>267</v>
      </c>
      <c r="E325" s="216" t="s">
        <v>268</v>
      </c>
      <c r="F325" s="216"/>
      <c r="G325" s="217">
        <v>44947</v>
      </c>
      <c r="H325" s="217"/>
      <c r="I325" s="217">
        <v>45028</v>
      </c>
      <c r="J325" s="217">
        <v>46123</v>
      </c>
      <c r="K325" s="218">
        <v>0</v>
      </c>
      <c r="L325" s="219">
        <v>0</v>
      </c>
      <c r="M325" s="216"/>
      <c r="N325" s="217"/>
    </row>
    <row r="326" spans="1:14">
      <c r="A326" s="929" t="s">
        <v>1294</v>
      </c>
      <c r="B326" s="929" t="s">
        <v>1295</v>
      </c>
      <c r="C326" s="929" t="s">
        <v>335</v>
      </c>
      <c r="D326" s="929" t="s">
        <v>267</v>
      </c>
      <c r="E326" s="929" t="s">
        <v>268</v>
      </c>
      <c r="F326" s="929"/>
      <c r="G326" s="930">
        <v>44573</v>
      </c>
      <c r="H326" s="930"/>
      <c r="I326" s="930"/>
      <c r="J326" s="930"/>
      <c r="K326" s="931">
        <v>0</v>
      </c>
      <c r="L326" s="932">
        <v>0</v>
      </c>
      <c r="M326" s="929"/>
      <c r="N326" s="930"/>
    </row>
    <row r="327" spans="1:14">
      <c r="A327" s="216" t="s">
        <v>1227</v>
      </c>
      <c r="B327" s="216" t="s">
        <v>1296</v>
      </c>
      <c r="C327" s="216" t="s">
        <v>335</v>
      </c>
      <c r="D327" s="216" t="s">
        <v>267</v>
      </c>
      <c r="E327" s="216" t="s">
        <v>268</v>
      </c>
      <c r="F327" s="216"/>
      <c r="G327" s="217">
        <v>44581</v>
      </c>
      <c r="H327" s="217"/>
      <c r="I327" s="217">
        <v>45134</v>
      </c>
      <c r="J327" s="217">
        <v>46229</v>
      </c>
      <c r="K327" s="218">
        <v>0</v>
      </c>
      <c r="L327" s="219">
        <v>0</v>
      </c>
      <c r="M327" s="216"/>
      <c r="N327" s="217"/>
    </row>
    <row r="328" spans="1:14">
      <c r="A328" s="929" t="s">
        <v>1237</v>
      </c>
      <c r="B328" s="929" t="s">
        <v>1297</v>
      </c>
      <c r="C328" s="929" t="s">
        <v>335</v>
      </c>
      <c r="D328" s="929" t="s">
        <v>267</v>
      </c>
      <c r="E328" s="929" t="s">
        <v>268</v>
      </c>
      <c r="F328" s="929"/>
      <c r="G328" s="930">
        <v>44991</v>
      </c>
      <c r="H328" s="930"/>
      <c r="I328" s="930">
        <v>45140</v>
      </c>
      <c r="J328" s="930">
        <v>46235</v>
      </c>
      <c r="K328" s="931">
        <v>1</v>
      </c>
      <c r="L328" s="932">
        <v>1</v>
      </c>
      <c r="M328" s="929"/>
      <c r="N328" s="930"/>
    </row>
    <row r="329" spans="1:14">
      <c r="A329" s="216" t="s">
        <v>1298</v>
      </c>
      <c r="B329" s="216" t="s">
        <v>1299</v>
      </c>
      <c r="C329" s="216" t="s">
        <v>342</v>
      </c>
      <c r="D329" s="216" t="s">
        <v>261</v>
      </c>
      <c r="E329" s="216" t="s">
        <v>268</v>
      </c>
      <c r="F329" s="216"/>
      <c r="G329" s="217">
        <v>43402</v>
      </c>
      <c r="H329" s="217"/>
      <c r="I329" s="217">
        <v>43437</v>
      </c>
      <c r="J329" s="217">
        <v>43801</v>
      </c>
      <c r="K329" s="218">
        <v>0</v>
      </c>
      <c r="L329" s="219">
        <v>0</v>
      </c>
      <c r="M329" s="216"/>
      <c r="N329" s="217"/>
    </row>
    <row r="330" spans="1:14">
      <c r="A330" s="929" t="s">
        <v>1298</v>
      </c>
      <c r="B330" s="929" t="s">
        <v>1300</v>
      </c>
      <c r="C330" s="929" t="s">
        <v>342</v>
      </c>
      <c r="D330" s="929" t="s">
        <v>261</v>
      </c>
      <c r="E330" s="929" t="s">
        <v>262</v>
      </c>
      <c r="F330" s="929"/>
      <c r="G330" s="930">
        <v>43402</v>
      </c>
      <c r="H330" s="930"/>
      <c r="I330" s="930">
        <v>43437</v>
      </c>
      <c r="J330" s="930">
        <v>43801</v>
      </c>
      <c r="K330" s="931">
        <v>0</v>
      </c>
      <c r="L330" s="932">
        <v>0</v>
      </c>
      <c r="M330" s="929"/>
      <c r="N330" s="930"/>
    </row>
    <row r="331" spans="1:14">
      <c r="A331" s="216" t="s">
        <v>260</v>
      </c>
      <c r="B331" s="216" t="s">
        <v>1301</v>
      </c>
      <c r="C331" s="216" t="s">
        <v>342</v>
      </c>
      <c r="D331" s="216" t="s">
        <v>261</v>
      </c>
      <c r="E331" s="216" t="s">
        <v>262</v>
      </c>
      <c r="F331" s="216"/>
      <c r="G331" s="217">
        <v>43360</v>
      </c>
      <c r="H331" s="217"/>
      <c r="I331" s="217">
        <v>43396</v>
      </c>
      <c r="J331" s="217">
        <v>43760</v>
      </c>
      <c r="K331" s="218">
        <v>0</v>
      </c>
      <c r="L331" s="219">
        <v>0</v>
      </c>
      <c r="M331" s="216"/>
      <c r="N331" s="217"/>
    </row>
    <row r="332" spans="1:14">
      <c r="A332" s="929" t="s">
        <v>287</v>
      </c>
      <c r="B332" s="929" t="s">
        <v>1302</v>
      </c>
      <c r="C332" s="929" t="s">
        <v>342</v>
      </c>
      <c r="D332" s="929" t="s">
        <v>261</v>
      </c>
      <c r="E332" s="929" t="s">
        <v>268</v>
      </c>
      <c r="F332" s="929"/>
      <c r="G332" s="930">
        <v>44123</v>
      </c>
      <c r="H332" s="930"/>
      <c r="I332" s="930">
        <v>44315</v>
      </c>
      <c r="J332" s="930">
        <v>46140</v>
      </c>
      <c r="K332" s="931">
        <v>0</v>
      </c>
      <c r="L332" s="932">
        <v>0</v>
      </c>
      <c r="M332" s="929"/>
      <c r="N332" s="930"/>
    </row>
    <row r="333" spans="1:14">
      <c r="A333" s="216" t="s">
        <v>290</v>
      </c>
      <c r="B333" s="216" t="s">
        <v>340</v>
      </c>
      <c r="C333" s="216" t="s">
        <v>342</v>
      </c>
      <c r="D333" s="216" t="s">
        <v>261</v>
      </c>
      <c r="E333" s="216" t="s">
        <v>262</v>
      </c>
      <c r="F333" s="216"/>
      <c r="G333" s="217">
        <v>44539</v>
      </c>
      <c r="H333" s="217"/>
      <c r="I333" s="217">
        <v>44571</v>
      </c>
      <c r="J333" s="217">
        <v>44935</v>
      </c>
      <c r="K333" s="218">
        <v>0</v>
      </c>
      <c r="L333" s="219">
        <v>0</v>
      </c>
      <c r="M333" s="216"/>
      <c r="N333" s="217"/>
    </row>
    <row r="334" spans="1:14">
      <c r="A334" s="929" t="s">
        <v>260</v>
      </c>
      <c r="B334" s="929" t="s">
        <v>343</v>
      </c>
      <c r="C334" s="929" t="s">
        <v>342</v>
      </c>
      <c r="D334" s="929" t="s">
        <v>315</v>
      </c>
      <c r="E334" s="929" t="s">
        <v>262</v>
      </c>
      <c r="F334" s="929"/>
      <c r="G334" s="930">
        <v>44449</v>
      </c>
      <c r="H334" s="930"/>
      <c r="I334" s="930">
        <v>44571</v>
      </c>
      <c r="J334" s="930">
        <v>44935</v>
      </c>
      <c r="K334" s="931">
        <v>0</v>
      </c>
      <c r="L334" s="932">
        <v>0</v>
      </c>
      <c r="M334" s="929"/>
      <c r="N334" s="930"/>
    </row>
    <row r="335" spans="1:14">
      <c r="A335" s="216" t="s">
        <v>260</v>
      </c>
      <c r="B335" s="216" t="s">
        <v>345</v>
      </c>
      <c r="C335" s="216" t="s">
        <v>342</v>
      </c>
      <c r="D335" s="216" t="s">
        <v>261</v>
      </c>
      <c r="E335" s="216" t="s">
        <v>262</v>
      </c>
      <c r="F335" s="216"/>
      <c r="G335" s="217">
        <v>44293</v>
      </c>
      <c r="H335" s="217"/>
      <c r="I335" s="217">
        <v>44586</v>
      </c>
      <c r="J335" s="217">
        <v>44950</v>
      </c>
      <c r="K335" s="218">
        <v>0</v>
      </c>
      <c r="L335" s="219">
        <v>0</v>
      </c>
      <c r="M335" s="216"/>
      <c r="N335" s="217"/>
    </row>
    <row r="336" spans="1:14">
      <c r="A336" s="929" t="s">
        <v>260</v>
      </c>
      <c r="B336" s="929" t="s">
        <v>347</v>
      </c>
      <c r="C336" s="929" t="s">
        <v>342</v>
      </c>
      <c r="D336" s="929" t="s">
        <v>261</v>
      </c>
      <c r="E336" s="929" t="s">
        <v>262</v>
      </c>
      <c r="F336" s="929"/>
      <c r="G336" s="930">
        <v>44293</v>
      </c>
      <c r="H336" s="930"/>
      <c r="I336" s="930">
        <v>44586</v>
      </c>
      <c r="J336" s="930">
        <v>44950</v>
      </c>
      <c r="K336" s="931">
        <v>0</v>
      </c>
      <c r="L336" s="932">
        <v>0</v>
      </c>
      <c r="M336" s="929"/>
      <c r="N336" s="930"/>
    </row>
    <row r="337" spans="1:14">
      <c r="A337" s="216" t="s">
        <v>260</v>
      </c>
      <c r="B337" s="216" t="s">
        <v>349</v>
      </c>
      <c r="C337" s="216" t="s">
        <v>342</v>
      </c>
      <c r="D337" s="216" t="s">
        <v>261</v>
      </c>
      <c r="E337" s="216" t="s">
        <v>262</v>
      </c>
      <c r="F337" s="216"/>
      <c r="G337" s="217">
        <v>44383</v>
      </c>
      <c r="H337" s="217"/>
      <c r="I337" s="217">
        <v>44586</v>
      </c>
      <c r="J337" s="217">
        <v>44950</v>
      </c>
      <c r="K337" s="218">
        <v>0</v>
      </c>
      <c r="L337" s="219">
        <v>0</v>
      </c>
      <c r="M337" s="216"/>
      <c r="N337" s="217"/>
    </row>
    <row r="338" spans="1:14">
      <c r="A338" s="929" t="s">
        <v>287</v>
      </c>
      <c r="B338" s="929" t="s">
        <v>352</v>
      </c>
      <c r="C338" s="929" t="s">
        <v>342</v>
      </c>
      <c r="D338" s="929" t="s">
        <v>351</v>
      </c>
      <c r="E338" s="929" t="s">
        <v>268</v>
      </c>
      <c r="F338" s="929"/>
      <c r="G338" s="930">
        <v>44691</v>
      </c>
      <c r="H338" s="930"/>
      <c r="I338" s="930">
        <v>44771</v>
      </c>
      <c r="J338" s="930">
        <v>45135</v>
      </c>
      <c r="K338" s="931">
        <v>0</v>
      </c>
      <c r="L338" s="932">
        <v>0</v>
      </c>
      <c r="M338" s="929"/>
      <c r="N338" s="930"/>
    </row>
    <row r="339" spans="1:14">
      <c r="A339" s="216" t="s">
        <v>314</v>
      </c>
      <c r="B339" s="216" t="s">
        <v>354</v>
      </c>
      <c r="C339" s="216" t="s">
        <v>342</v>
      </c>
      <c r="D339" s="216" t="s">
        <v>261</v>
      </c>
      <c r="E339" s="216" t="s">
        <v>262</v>
      </c>
      <c r="F339" s="216"/>
      <c r="G339" s="217">
        <v>44515</v>
      </c>
      <c r="H339" s="217"/>
      <c r="I339" s="217">
        <v>44566</v>
      </c>
      <c r="J339" s="217">
        <v>44930</v>
      </c>
      <c r="K339" s="218">
        <v>0</v>
      </c>
      <c r="L339" s="219">
        <v>0</v>
      </c>
      <c r="M339" s="216"/>
      <c r="N339" s="217"/>
    </row>
    <row r="340" spans="1:14">
      <c r="A340" s="929" t="s">
        <v>314</v>
      </c>
      <c r="B340" s="929" t="s">
        <v>356</v>
      </c>
      <c r="C340" s="929" t="s">
        <v>342</v>
      </c>
      <c r="D340" s="929" t="s">
        <v>351</v>
      </c>
      <c r="E340" s="929" t="s">
        <v>262</v>
      </c>
      <c r="F340" s="929"/>
      <c r="G340" s="930">
        <v>44515</v>
      </c>
      <c r="H340" s="930"/>
      <c r="I340" s="930">
        <v>44566</v>
      </c>
      <c r="J340" s="930">
        <v>44930</v>
      </c>
      <c r="K340" s="931">
        <v>0</v>
      </c>
      <c r="L340" s="932">
        <v>0</v>
      </c>
      <c r="M340" s="929"/>
      <c r="N340" s="930"/>
    </row>
    <row r="341" spans="1:14">
      <c r="A341" s="216" t="s">
        <v>314</v>
      </c>
      <c r="B341" s="216" t="s">
        <v>358</v>
      </c>
      <c r="C341" s="216" t="s">
        <v>342</v>
      </c>
      <c r="D341" s="216" t="s">
        <v>351</v>
      </c>
      <c r="E341" s="216" t="s">
        <v>262</v>
      </c>
      <c r="F341" s="216"/>
      <c r="G341" s="217">
        <v>44211</v>
      </c>
      <c r="H341" s="217"/>
      <c r="I341" s="217">
        <v>44566</v>
      </c>
      <c r="J341" s="217">
        <v>44930</v>
      </c>
      <c r="K341" s="218">
        <v>0</v>
      </c>
      <c r="L341" s="219">
        <v>0</v>
      </c>
      <c r="M341" s="216"/>
      <c r="N341" s="217"/>
    </row>
    <row r="342" spans="1:14">
      <c r="A342" s="929" t="s">
        <v>1303</v>
      </c>
      <c r="B342" s="929" t="s">
        <v>1304</v>
      </c>
      <c r="C342" s="929" t="s">
        <v>342</v>
      </c>
      <c r="D342" s="929" t="s">
        <v>261</v>
      </c>
      <c r="E342" s="929" t="s">
        <v>262</v>
      </c>
      <c r="F342" s="929"/>
      <c r="G342" s="930"/>
      <c r="H342" s="930"/>
      <c r="I342" s="930">
        <v>44455</v>
      </c>
      <c r="J342" s="930">
        <v>44819</v>
      </c>
      <c r="K342" s="931">
        <v>0</v>
      </c>
      <c r="L342" s="932">
        <v>0</v>
      </c>
      <c r="M342" s="929"/>
      <c r="N342" s="930"/>
    </row>
    <row r="343" spans="1:14">
      <c r="A343" s="216" t="s">
        <v>400</v>
      </c>
      <c r="B343" s="216" t="s">
        <v>1305</v>
      </c>
      <c r="C343" s="216" t="s">
        <v>342</v>
      </c>
      <c r="D343" s="216" t="s">
        <v>360</v>
      </c>
      <c r="E343" s="216" t="s">
        <v>262</v>
      </c>
      <c r="F343" s="216"/>
      <c r="G343" s="217">
        <v>44098</v>
      </c>
      <c r="H343" s="217"/>
      <c r="I343" s="217">
        <v>44315</v>
      </c>
      <c r="J343" s="217">
        <v>44679</v>
      </c>
      <c r="K343" s="218">
        <v>0</v>
      </c>
      <c r="L343" s="219">
        <v>0</v>
      </c>
      <c r="M343" s="216"/>
      <c r="N343" s="217"/>
    </row>
    <row r="344" spans="1:14">
      <c r="A344" s="929" t="s">
        <v>290</v>
      </c>
      <c r="B344" s="929" t="s">
        <v>361</v>
      </c>
      <c r="C344" s="929" t="s">
        <v>342</v>
      </c>
      <c r="D344" s="929" t="s">
        <v>360</v>
      </c>
      <c r="E344" s="929" t="s">
        <v>262</v>
      </c>
      <c r="F344" s="929"/>
      <c r="G344" s="930">
        <v>44582</v>
      </c>
      <c r="H344" s="930"/>
      <c r="I344" s="930">
        <v>44614</v>
      </c>
      <c r="J344" s="930">
        <v>44978</v>
      </c>
      <c r="K344" s="931">
        <v>0</v>
      </c>
      <c r="L344" s="932">
        <v>0</v>
      </c>
      <c r="M344" s="929"/>
      <c r="N344" s="930"/>
    </row>
    <row r="345" spans="1:14">
      <c r="A345" s="216" t="s">
        <v>1306</v>
      </c>
      <c r="B345" s="216" t="s">
        <v>1307</v>
      </c>
      <c r="C345" s="216" t="s">
        <v>342</v>
      </c>
      <c r="D345" s="216" t="s">
        <v>261</v>
      </c>
      <c r="E345" s="216" t="s">
        <v>262</v>
      </c>
      <c r="F345" s="216"/>
      <c r="G345" s="217">
        <v>45064</v>
      </c>
      <c r="H345" s="217"/>
      <c r="I345" s="217">
        <v>45082</v>
      </c>
      <c r="J345" s="217">
        <v>45447</v>
      </c>
      <c r="K345" s="218">
        <v>0</v>
      </c>
      <c r="L345" s="219">
        <v>0</v>
      </c>
      <c r="M345" s="216"/>
      <c r="N345" s="217"/>
    </row>
    <row r="346" spans="1:14">
      <c r="A346" s="929" t="s">
        <v>388</v>
      </c>
      <c r="B346" s="929" t="s">
        <v>1308</v>
      </c>
      <c r="C346" s="929" t="s">
        <v>366</v>
      </c>
      <c r="D346" s="929" t="s">
        <v>391</v>
      </c>
      <c r="E346" s="929" t="s">
        <v>262</v>
      </c>
      <c r="F346" s="929"/>
      <c r="G346" s="930"/>
      <c r="H346" s="930"/>
      <c r="I346" s="930">
        <v>43864</v>
      </c>
      <c r="J346" s="930">
        <v>44229</v>
      </c>
      <c r="K346" s="931">
        <v>151</v>
      </c>
      <c r="L346" s="932">
        <v>151</v>
      </c>
      <c r="M346" s="929"/>
      <c r="N346" s="930"/>
    </row>
    <row r="347" spans="1:14">
      <c r="A347" s="216" t="s">
        <v>388</v>
      </c>
      <c r="B347" s="216" t="s">
        <v>1309</v>
      </c>
      <c r="C347" s="216" t="s">
        <v>366</v>
      </c>
      <c r="D347" s="216" t="s">
        <v>391</v>
      </c>
      <c r="E347" s="216" t="s">
        <v>262</v>
      </c>
      <c r="F347" s="216"/>
      <c r="G347" s="217"/>
      <c r="H347" s="217"/>
      <c r="I347" s="217">
        <v>43864</v>
      </c>
      <c r="J347" s="217">
        <v>44229</v>
      </c>
      <c r="K347" s="218">
        <v>150</v>
      </c>
      <c r="L347" s="219">
        <v>150</v>
      </c>
      <c r="M347" s="216"/>
      <c r="N347" s="217"/>
    </row>
    <row r="348" spans="1:14">
      <c r="A348" s="929" t="s">
        <v>988</v>
      </c>
      <c r="B348" s="929" t="s">
        <v>1310</v>
      </c>
      <c r="C348" s="929" t="s">
        <v>366</v>
      </c>
      <c r="D348" s="929" t="s">
        <v>267</v>
      </c>
      <c r="E348" s="929" t="s">
        <v>262</v>
      </c>
      <c r="F348" s="929"/>
      <c r="G348" s="930">
        <v>43740</v>
      </c>
      <c r="H348" s="930"/>
      <c r="I348" s="930">
        <v>44398</v>
      </c>
      <c r="J348" s="930">
        <v>44762</v>
      </c>
      <c r="K348" s="931">
        <v>0</v>
      </c>
      <c r="L348" s="932">
        <v>0</v>
      </c>
      <c r="M348" s="929"/>
      <c r="N348" s="930"/>
    </row>
    <row r="349" spans="1:14">
      <c r="A349" s="216" t="s">
        <v>988</v>
      </c>
      <c r="B349" s="216" t="s">
        <v>1311</v>
      </c>
      <c r="C349" s="216" t="s">
        <v>366</v>
      </c>
      <c r="D349" s="216" t="s">
        <v>267</v>
      </c>
      <c r="E349" s="216" t="s">
        <v>262</v>
      </c>
      <c r="F349" s="216"/>
      <c r="G349" s="217">
        <v>44732</v>
      </c>
      <c r="H349" s="217"/>
      <c r="I349" s="217"/>
      <c r="J349" s="217"/>
      <c r="K349" s="218">
        <v>11</v>
      </c>
      <c r="L349" s="219">
        <v>11</v>
      </c>
      <c r="M349" s="216"/>
      <c r="N349" s="217"/>
    </row>
    <row r="350" spans="1:14">
      <c r="A350" s="929" t="s">
        <v>363</v>
      </c>
      <c r="B350" s="929" t="s">
        <v>364</v>
      </c>
      <c r="C350" s="929" t="s">
        <v>366</v>
      </c>
      <c r="D350" s="929" t="s">
        <v>267</v>
      </c>
      <c r="E350" s="929" t="s">
        <v>268</v>
      </c>
      <c r="F350" s="929"/>
      <c r="G350" s="930">
        <v>44542</v>
      </c>
      <c r="H350" s="930"/>
      <c r="I350" s="930">
        <v>44601</v>
      </c>
      <c r="J350" s="930">
        <v>44965</v>
      </c>
      <c r="K350" s="931">
        <v>0</v>
      </c>
      <c r="L350" s="932">
        <v>0</v>
      </c>
      <c r="M350" s="929"/>
      <c r="N350" s="930"/>
    </row>
    <row r="351" spans="1:14">
      <c r="A351" s="216" t="s">
        <v>1200</v>
      </c>
      <c r="B351" s="216" t="s">
        <v>1312</v>
      </c>
      <c r="C351" s="216" t="s">
        <v>366</v>
      </c>
      <c r="D351" s="216" t="s">
        <v>267</v>
      </c>
      <c r="E351" s="216" t="s">
        <v>262</v>
      </c>
      <c r="F351" s="216"/>
      <c r="G351" s="217">
        <v>44700</v>
      </c>
      <c r="H351" s="217"/>
      <c r="I351" s="217">
        <v>44382</v>
      </c>
      <c r="J351" s="217">
        <v>45477</v>
      </c>
      <c r="K351" s="218">
        <v>0</v>
      </c>
      <c r="L351" s="219">
        <v>0</v>
      </c>
      <c r="M351" s="216"/>
      <c r="N351" s="217"/>
    </row>
    <row r="352" spans="1:14">
      <c r="A352" s="929" t="s">
        <v>1200</v>
      </c>
      <c r="B352" s="929" t="s">
        <v>1313</v>
      </c>
      <c r="C352" s="929" t="s">
        <v>366</v>
      </c>
      <c r="D352" s="929" t="s">
        <v>267</v>
      </c>
      <c r="E352" s="929" t="s">
        <v>268</v>
      </c>
      <c r="F352" s="929"/>
      <c r="G352" s="930">
        <v>45244</v>
      </c>
      <c r="H352" s="930"/>
      <c r="I352" s="930">
        <v>45309</v>
      </c>
      <c r="J352" s="930">
        <v>45674</v>
      </c>
      <c r="K352" s="931">
        <v>0</v>
      </c>
      <c r="L352" s="932">
        <v>0</v>
      </c>
      <c r="M352" s="929"/>
      <c r="N352" s="930"/>
    </row>
    <row r="353" spans="1:14">
      <c r="A353" s="216" t="s">
        <v>1314</v>
      </c>
      <c r="B353" s="216" t="s">
        <v>1315</v>
      </c>
      <c r="C353" s="216" t="s">
        <v>366</v>
      </c>
      <c r="D353" s="216" t="s">
        <v>267</v>
      </c>
      <c r="E353" s="216" t="s">
        <v>268</v>
      </c>
      <c r="F353" s="216"/>
      <c r="G353" s="217">
        <v>45397</v>
      </c>
      <c r="H353" s="217"/>
      <c r="I353" s="217">
        <v>45398</v>
      </c>
      <c r="J353" s="217">
        <v>45762</v>
      </c>
      <c r="K353" s="218">
        <v>0</v>
      </c>
      <c r="L353" s="219">
        <v>0</v>
      </c>
      <c r="M353" s="216"/>
      <c r="N353" s="217"/>
    </row>
    <row r="354" spans="1:14">
      <c r="A354" s="929" t="s">
        <v>277</v>
      </c>
      <c r="B354" s="929" t="s">
        <v>367</v>
      </c>
      <c r="C354" s="929" t="s">
        <v>366</v>
      </c>
      <c r="D354" s="929" t="s">
        <v>267</v>
      </c>
      <c r="E354" s="929" t="s">
        <v>268</v>
      </c>
      <c r="F354" s="929"/>
      <c r="G354" s="930">
        <v>44574</v>
      </c>
      <c r="H354" s="930"/>
      <c r="I354" s="930">
        <v>44599</v>
      </c>
      <c r="J354" s="930">
        <v>44963</v>
      </c>
      <c r="K354" s="931">
        <v>0</v>
      </c>
      <c r="L354" s="932">
        <v>0</v>
      </c>
      <c r="M354" s="929"/>
      <c r="N354" s="930"/>
    </row>
    <row r="355" spans="1:14">
      <c r="A355" s="216" t="s">
        <v>375</v>
      </c>
      <c r="B355" s="216" t="s">
        <v>1316</v>
      </c>
      <c r="C355" s="216" t="s">
        <v>366</v>
      </c>
      <c r="D355" s="216" t="s">
        <v>267</v>
      </c>
      <c r="E355" s="216" t="s">
        <v>262</v>
      </c>
      <c r="F355" s="216"/>
      <c r="G355" s="217">
        <v>44625</v>
      </c>
      <c r="H355" s="217"/>
      <c r="I355" s="217">
        <v>44005</v>
      </c>
      <c r="J355" s="217">
        <v>45099</v>
      </c>
      <c r="K355" s="218">
        <v>23</v>
      </c>
      <c r="L355" s="219">
        <v>23</v>
      </c>
      <c r="M355" s="216"/>
      <c r="N355" s="217"/>
    </row>
    <row r="356" spans="1:14">
      <c r="A356" s="929" t="s">
        <v>369</v>
      </c>
      <c r="B356" s="929" t="s">
        <v>370</v>
      </c>
      <c r="C356" s="929" t="s">
        <v>366</v>
      </c>
      <c r="D356" s="929" t="s">
        <v>267</v>
      </c>
      <c r="E356" s="929" t="s">
        <v>268</v>
      </c>
      <c r="F356" s="929"/>
      <c r="G356" s="930">
        <v>44510</v>
      </c>
      <c r="H356" s="930"/>
      <c r="I356" s="930">
        <v>44621</v>
      </c>
      <c r="J356" s="930">
        <v>44985</v>
      </c>
      <c r="K356" s="931">
        <v>0</v>
      </c>
      <c r="L356" s="932">
        <v>0</v>
      </c>
      <c r="M356" s="929"/>
      <c r="N356" s="930"/>
    </row>
    <row r="357" spans="1:14">
      <c r="A357" s="216" t="s">
        <v>1317</v>
      </c>
      <c r="B357" s="216" t="s">
        <v>1318</v>
      </c>
      <c r="C357" s="216" t="s">
        <v>366</v>
      </c>
      <c r="D357" s="216" t="s">
        <v>267</v>
      </c>
      <c r="E357" s="216" t="s">
        <v>262</v>
      </c>
      <c r="F357" s="216"/>
      <c r="G357" s="217">
        <v>43479</v>
      </c>
      <c r="H357" s="217"/>
      <c r="I357" s="217">
        <v>44313</v>
      </c>
      <c r="J357" s="217">
        <v>44677</v>
      </c>
      <c r="K357" s="218">
        <v>25</v>
      </c>
      <c r="L357" s="219">
        <v>25</v>
      </c>
      <c r="M357" s="216"/>
      <c r="N357" s="217"/>
    </row>
    <row r="358" spans="1:14">
      <c r="A358" s="929" t="s">
        <v>372</v>
      </c>
      <c r="B358" s="929" t="s">
        <v>373</v>
      </c>
      <c r="C358" s="929" t="s">
        <v>366</v>
      </c>
      <c r="D358" s="929" t="s">
        <v>267</v>
      </c>
      <c r="E358" s="929" t="s">
        <v>268</v>
      </c>
      <c r="F358" s="929"/>
      <c r="G358" s="930">
        <v>44748</v>
      </c>
      <c r="H358" s="930"/>
      <c r="I358" s="930">
        <v>44880</v>
      </c>
      <c r="J358" s="930">
        <v>45244</v>
      </c>
      <c r="K358" s="931">
        <v>0</v>
      </c>
      <c r="L358" s="932">
        <v>0</v>
      </c>
      <c r="M358" s="929"/>
      <c r="N358" s="930"/>
    </row>
    <row r="359" spans="1:14">
      <c r="A359" s="216" t="s">
        <v>1319</v>
      </c>
      <c r="B359" s="216" t="s">
        <v>1320</v>
      </c>
      <c r="C359" s="216" t="s">
        <v>366</v>
      </c>
      <c r="D359" s="216" t="s">
        <v>267</v>
      </c>
      <c r="E359" s="216" t="s">
        <v>268</v>
      </c>
      <c r="F359" s="216"/>
      <c r="G359" s="217">
        <v>45049</v>
      </c>
      <c r="H359" s="217"/>
      <c r="I359" s="217"/>
      <c r="J359" s="217"/>
      <c r="K359" s="218">
        <v>20</v>
      </c>
      <c r="L359" s="219">
        <v>20</v>
      </c>
      <c r="M359" s="216"/>
      <c r="N359" s="217"/>
    </row>
    <row r="360" spans="1:14">
      <c r="A360" s="929" t="s">
        <v>970</v>
      </c>
      <c r="B360" s="929" t="s">
        <v>1321</v>
      </c>
      <c r="C360" s="929" t="s">
        <v>366</v>
      </c>
      <c r="D360" s="929" t="s">
        <v>465</v>
      </c>
      <c r="E360" s="929" t="s">
        <v>262</v>
      </c>
      <c r="F360" s="929"/>
      <c r="G360" s="930">
        <v>45394</v>
      </c>
      <c r="H360" s="930"/>
      <c r="I360" s="930">
        <v>45398</v>
      </c>
      <c r="J360" s="930">
        <v>45762</v>
      </c>
      <c r="K360" s="931">
        <v>48</v>
      </c>
      <c r="L360" s="932">
        <v>48</v>
      </c>
      <c r="M360" s="929"/>
      <c r="N360" s="930"/>
    </row>
    <row r="361" spans="1:14">
      <c r="A361" s="216" t="s">
        <v>970</v>
      </c>
      <c r="B361" s="216" t="s">
        <v>1322</v>
      </c>
      <c r="C361" s="216" t="s">
        <v>366</v>
      </c>
      <c r="D361" s="216" t="s">
        <v>465</v>
      </c>
      <c r="E361" s="216" t="s">
        <v>385</v>
      </c>
      <c r="F361" s="216"/>
      <c r="G361" s="217">
        <v>45394</v>
      </c>
      <c r="H361" s="217"/>
      <c r="I361" s="217">
        <v>45398</v>
      </c>
      <c r="J361" s="217">
        <v>45762</v>
      </c>
      <c r="K361" s="218">
        <v>50</v>
      </c>
      <c r="L361" s="219">
        <v>50</v>
      </c>
      <c r="M361" s="216"/>
      <c r="N361" s="217"/>
    </row>
    <row r="362" spans="1:14">
      <c r="A362" s="929" t="s">
        <v>1323</v>
      </c>
      <c r="B362" s="929" t="s">
        <v>1324</v>
      </c>
      <c r="C362" s="929" t="s">
        <v>366</v>
      </c>
      <c r="D362" s="929" t="s">
        <v>267</v>
      </c>
      <c r="E362" s="929" t="s">
        <v>262</v>
      </c>
      <c r="F362" s="929"/>
      <c r="G362" s="930">
        <v>43740</v>
      </c>
      <c r="H362" s="930"/>
      <c r="I362" s="930"/>
      <c r="J362" s="930"/>
      <c r="K362" s="931">
        <v>0</v>
      </c>
      <c r="L362" s="932">
        <v>0</v>
      </c>
      <c r="M362" s="929"/>
      <c r="N362" s="930"/>
    </row>
    <row r="363" spans="1:14">
      <c r="A363" s="216" t="s">
        <v>1317</v>
      </c>
      <c r="B363" s="216" t="s">
        <v>1325</v>
      </c>
      <c r="C363" s="216" t="s">
        <v>366</v>
      </c>
      <c r="D363" s="216" t="s">
        <v>267</v>
      </c>
      <c r="E363" s="216" t="s">
        <v>262</v>
      </c>
      <c r="F363" s="216"/>
      <c r="G363" s="217">
        <v>44693</v>
      </c>
      <c r="H363" s="217"/>
      <c r="I363" s="217"/>
      <c r="J363" s="217"/>
      <c r="K363" s="218">
        <v>0</v>
      </c>
      <c r="L363" s="219">
        <v>0</v>
      </c>
      <c r="M363" s="216"/>
      <c r="N363" s="217"/>
    </row>
    <row r="364" spans="1:14">
      <c r="A364" s="929" t="s">
        <v>956</v>
      </c>
      <c r="B364" s="929" t="s">
        <v>1326</v>
      </c>
      <c r="C364" s="929" t="s">
        <v>366</v>
      </c>
      <c r="D364" s="929" t="s">
        <v>267</v>
      </c>
      <c r="E364" s="929" t="s">
        <v>262</v>
      </c>
      <c r="F364" s="929"/>
      <c r="G364" s="930">
        <v>45155</v>
      </c>
      <c r="H364" s="930"/>
      <c r="I364" s="930">
        <v>45279</v>
      </c>
      <c r="J364" s="930">
        <v>45644</v>
      </c>
      <c r="K364" s="931">
        <v>0</v>
      </c>
      <c r="L364" s="932">
        <v>0</v>
      </c>
      <c r="M364" s="929"/>
      <c r="N364" s="930"/>
    </row>
    <row r="365" spans="1:14">
      <c r="A365" s="216" t="s">
        <v>956</v>
      </c>
      <c r="B365" s="216" t="s">
        <v>1327</v>
      </c>
      <c r="C365" s="216" t="s">
        <v>366</v>
      </c>
      <c r="D365" s="216" t="s">
        <v>267</v>
      </c>
      <c r="E365" s="216" t="s">
        <v>262</v>
      </c>
      <c r="F365" s="216"/>
      <c r="G365" s="217">
        <v>45155</v>
      </c>
      <c r="H365" s="217"/>
      <c r="I365" s="217"/>
      <c r="J365" s="217"/>
      <c r="K365" s="218">
        <v>0</v>
      </c>
      <c r="L365" s="219">
        <v>0</v>
      </c>
      <c r="M365" s="216"/>
      <c r="N365" s="217"/>
    </row>
    <row r="366" spans="1:14">
      <c r="A366" s="929" t="s">
        <v>1328</v>
      </c>
      <c r="B366" s="929" t="s">
        <v>1329</v>
      </c>
      <c r="C366" s="929" t="s">
        <v>366</v>
      </c>
      <c r="D366" s="929" t="s">
        <v>267</v>
      </c>
      <c r="E366" s="929" t="s">
        <v>262</v>
      </c>
      <c r="F366" s="929"/>
      <c r="G366" s="930">
        <v>44560</v>
      </c>
      <c r="H366" s="930"/>
      <c r="I366" s="930"/>
      <c r="J366" s="930"/>
      <c r="K366" s="931">
        <v>0</v>
      </c>
      <c r="L366" s="932">
        <v>0</v>
      </c>
      <c r="M366" s="929"/>
      <c r="N366" s="930"/>
    </row>
    <row r="367" spans="1:14">
      <c r="A367" s="216" t="s">
        <v>1036</v>
      </c>
      <c r="B367" s="216" t="s">
        <v>1330</v>
      </c>
      <c r="C367" s="216" t="s">
        <v>366</v>
      </c>
      <c r="D367" s="216" t="s">
        <v>267</v>
      </c>
      <c r="E367" s="216" t="s">
        <v>262</v>
      </c>
      <c r="F367" s="216"/>
      <c r="G367" s="217">
        <v>44880</v>
      </c>
      <c r="H367" s="217"/>
      <c r="I367" s="217"/>
      <c r="J367" s="217"/>
      <c r="K367" s="218">
        <v>0</v>
      </c>
      <c r="L367" s="219">
        <v>0</v>
      </c>
      <c r="M367" s="216"/>
      <c r="N367" s="217"/>
    </row>
    <row r="368" spans="1:14">
      <c r="A368" s="929" t="s">
        <v>416</v>
      </c>
      <c r="B368" s="929" t="s">
        <v>1331</v>
      </c>
      <c r="C368" s="929" t="s">
        <v>366</v>
      </c>
      <c r="D368" s="929" t="s">
        <v>267</v>
      </c>
      <c r="E368" s="929" t="s">
        <v>262</v>
      </c>
      <c r="F368" s="929"/>
      <c r="G368" s="930">
        <v>44897</v>
      </c>
      <c r="H368" s="930"/>
      <c r="I368" s="930"/>
      <c r="J368" s="930"/>
      <c r="K368" s="931">
        <v>0</v>
      </c>
      <c r="L368" s="932">
        <v>0</v>
      </c>
      <c r="M368" s="929"/>
      <c r="N368" s="930"/>
    </row>
    <row r="369" spans="1:14">
      <c r="A369" s="216" t="s">
        <v>1180</v>
      </c>
      <c r="B369" s="216" t="s">
        <v>1332</v>
      </c>
      <c r="C369" s="216" t="s">
        <v>366</v>
      </c>
      <c r="D369" s="216" t="s">
        <v>267</v>
      </c>
      <c r="E369" s="216" t="s">
        <v>262</v>
      </c>
      <c r="F369" s="216"/>
      <c r="G369" s="217">
        <v>44217</v>
      </c>
      <c r="H369" s="217"/>
      <c r="I369" s="217">
        <v>44316</v>
      </c>
      <c r="J369" s="217">
        <v>44680</v>
      </c>
      <c r="K369" s="218">
        <v>0</v>
      </c>
      <c r="L369" s="219">
        <v>0</v>
      </c>
      <c r="M369" s="216"/>
      <c r="N369" s="217"/>
    </row>
    <row r="370" spans="1:14">
      <c r="A370" s="929" t="s">
        <v>1241</v>
      </c>
      <c r="B370" s="929" t="s">
        <v>1333</v>
      </c>
      <c r="C370" s="929" t="s">
        <v>366</v>
      </c>
      <c r="D370" s="929" t="s">
        <v>267</v>
      </c>
      <c r="E370" s="929" t="s">
        <v>262</v>
      </c>
      <c r="F370" s="929"/>
      <c r="G370" s="930">
        <v>44704</v>
      </c>
      <c r="H370" s="930"/>
      <c r="I370" s="930">
        <v>45052</v>
      </c>
      <c r="J370" s="930">
        <v>45417</v>
      </c>
      <c r="K370" s="931">
        <v>24</v>
      </c>
      <c r="L370" s="932">
        <v>24</v>
      </c>
      <c r="M370" s="929"/>
      <c r="N370" s="930"/>
    </row>
    <row r="371" spans="1:14">
      <c r="A371" s="216" t="s">
        <v>1246</v>
      </c>
      <c r="B371" s="216" t="s">
        <v>1334</v>
      </c>
      <c r="C371" s="216" t="s">
        <v>366</v>
      </c>
      <c r="D371" s="216" t="s">
        <v>267</v>
      </c>
      <c r="E371" s="216" t="s">
        <v>262</v>
      </c>
      <c r="F371" s="216"/>
      <c r="G371" s="217">
        <v>44746</v>
      </c>
      <c r="H371" s="217"/>
      <c r="I371" s="217">
        <v>45138</v>
      </c>
      <c r="J371" s="217">
        <v>45503</v>
      </c>
      <c r="K371" s="218">
        <v>23</v>
      </c>
      <c r="L371" s="219">
        <v>23</v>
      </c>
      <c r="M371" s="216"/>
      <c r="N371" s="217"/>
    </row>
    <row r="372" spans="1:14">
      <c r="A372" s="929" t="s">
        <v>1129</v>
      </c>
      <c r="B372" s="929" t="s">
        <v>1335</v>
      </c>
      <c r="C372" s="929" t="s">
        <v>366</v>
      </c>
      <c r="D372" s="929" t="s">
        <v>267</v>
      </c>
      <c r="E372" s="929" t="s">
        <v>268</v>
      </c>
      <c r="F372" s="929"/>
      <c r="G372" s="930">
        <v>43727</v>
      </c>
      <c r="H372" s="930"/>
      <c r="I372" s="930">
        <v>43941</v>
      </c>
      <c r="J372" s="930">
        <v>44305</v>
      </c>
      <c r="K372" s="931">
        <v>24</v>
      </c>
      <c r="L372" s="932">
        <v>24</v>
      </c>
      <c r="M372" s="929"/>
      <c r="N372" s="930"/>
    </row>
    <row r="373" spans="1:14">
      <c r="A373" s="216" t="s">
        <v>375</v>
      </c>
      <c r="B373" s="216" t="s">
        <v>1336</v>
      </c>
      <c r="C373" s="216" t="s">
        <v>366</v>
      </c>
      <c r="D373" s="216" t="s">
        <v>267</v>
      </c>
      <c r="E373" s="216" t="s">
        <v>262</v>
      </c>
      <c r="F373" s="216"/>
      <c r="G373" s="217">
        <v>44900</v>
      </c>
      <c r="H373" s="217"/>
      <c r="I373" s="217">
        <v>45018</v>
      </c>
      <c r="J373" s="217">
        <v>45383</v>
      </c>
      <c r="K373" s="218">
        <v>23</v>
      </c>
      <c r="L373" s="219">
        <v>23</v>
      </c>
      <c r="M373" s="216"/>
      <c r="N373" s="217"/>
    </row>
    <row r="374" spans="1:14">
      <c r="A374" s="929" t="s">
        <v>375</v>
      </c>
      <c r="B374" s="929" t="s">
        <v>376</v>
      </c>
      <c r="C374" s="929" t="s">
        <v>366</v>
      </c>
      <c r="D374" s="929" t="s">
        <v>267</v>
      </c>
      <c r="E374" s="929" t="s">
        <v>262</v>
      </c>
      <c r="F374" s="929"/>
      <c r="G374" s="930">
        <v>44900</v>
      </c>
      <c r="H374" s="930"/>
      <c r="I374" s="930">
        <v>44922</v>
      </c>
      <c r="J374" s="930">
        <v>45286</v>
      </c>
      <c r="K374" s="931">
        <v>20</v>
      </c>
      <c r="L374" s="932">
        <v>20</v>
      </c>
      <c r="M374" s="929"/>
      <c r="N374" s="930"/>
    </row>
    <row r="375" spans="1:14">
      <c r="A375" s="216" t="s">
        <v>1314</v>
      </c>
      <c r="B375" s="216" t="s">
        <v>1337</v>
      </c>
      <c r="C375" s="216" t="s">
        <v>366</v>
      </c>
      <c r="D375" s="216" t="s">
        <v>267</v>
      </c>
      <c r="E375" s="216" t="s">
        <v>262</v>
      </c>
      <c r="F375" s="216"/>
      <c r="G375" s="217">
        <v>45096</v>
      </c>
      <c r="H375" s="217"/>
      <c r="I375" s="217">
        <v>45134</v>
      </c>
      <c r="J375" s="217">
        <v>45499</v>
      </c>
      <c r="K375" s="218">
        <v>24</v>
      </c>
      <c r="L375" s="219">
        <v>24</v>
      </c>
      <c r="M375" s="216"/>
      <c r="N375" s="217"/>
    </row>
    <row r="376" spans="1:14">
      <c r="A376" s="929" t="s">
        <v>260</v>
      </c>
      <c r="B376" s="929" t="s">
        <v>1338</v>
      </c>
      <c r="C376" s="929" t="s">
        <v>380</v>
      </c>
      <c r="D376" s="929" t="s">
        <v>261</v>
      </c>
      <c r="E376" s="929" t="s">
        <v>262</v>
      </c>
      <c r="F376" s="929"/>
      <c r="G376" s="930">
        <v>43376</v>
      </c>
      <c r="H376" s="930"/>
      <c r="I376" s="930">
        <v>43454</v>
      </c>
      <c r="J376" s="930">
        <v>45279</v>
      </c>
      <c r="K376" s="931">
        <v>0</v>
      </c>
      <c r="L376" s="932">
        <v>0</v>
      </c>
      <c r="M376" s="929"/>
      <c r="N376" s="930"/>
    </row>
    <row r="377" spans="1:14">
      <c r="A377" s="216" t="s">
        <v>260</v>
      </c>
      <c r="B377" s="216" t="s">
        <v>1339</v>
      </c>
      <c r="C377" s="216" t="s">
        <v>380</v>
      </c>
      <c r="D377" s="216" t="s">
        <v>261</v>
      </c>
      <c r="E377" s="216" t="s">
        <v>262</v>
      </c>
      <c r="F377" s="216"/>
      <c r="G377" s="217">
        <v>43404</v>
      </c>
      <c r="H377" s="217"/>
      <c r="I377" s="217">
        <v>43454</v>
      </c>
      <c r="J377" s="217">
        <v>45279</v>
      </c>
      <c r="K377" s="218">
        <v>0</v>
      </c>
      <c r="L377" s="219">
        <v>0</v>
      </c>
      <c r="M377" s="216"/>
      <c r="N377" s="217"/>
    </row>
    <row r="378" spans="1:14">
      <c r="A378" s="929" t="s">
        <v>314</v>
      </c>
      <c r="B378" s="929" t="s">
        <v>1340</v>
      </c>
      <c r="C378" s="929" t="s">
        <v>380</v>
      </c>
      <c r="D378" s="929" t="s">
        <v>261</v>
      </c>
      <c r="E378" s="929" t="s">
        <v>262</v>
      </c>
      <c r="F378" s="929"/>
      <c r="G378" s="930">
        <v>43369</v>
      </c>
      <c r="H378" s="930"/>
      <c r="I378" s="930">
        <v>43388</v>
      </c>
      <c r="J378" s="930">
        <v>43752</v>
      </c>
      <c r="K378" s="931">
        <v>0</v>
      </c>
      <c r="L378" s="932">
        <v>0</v>
      </c>
      <c r="M378" s="929"/>
      <c r="N378" s="930"/>
    </row>
    <row r="379" spans="1:14">
      <c r="A379" s="216" t="s">
        <v>314</v>
      </c>
      <c r="B379" s="216" t="s">
        <v>1341</v>
      </c>
      <c r="C379" s="216" t="s">
        <v>380</v>
      </c>
      <c r="D379" s="216" t="s">
        <v>261</v>
      </c>
      <c r="E379" s="216" t="s">
        <v>262</v>
      </c>
      <c r="F379" s="216"/>
      <c r="G379" s="217">
        <v>43369</v>
      </c>
      <c r="H379" s="217"/>
      <c r="I379" s="217">
        <v>43388</v>
      </c>
      <c r="J379" s="217">
        <v>45213</v>
      </c>
      <c r="K379" s="218">
        <v>0</v>
      </c>
      <c r="L379" s="219">
        <v>0</v>
      </c>
      <c r="M379" s="216"/>
      <c r="N379" s="217"/>
    </row>
    <row r="380" spans="1:14">
      <c r="A380" s="929" t="s">
        <v>260</v>
      </c>
      <c r="B380" s="929" t="s">
        <v>1342</v>
      </c>
      <c r="C380" s="929" t="s">
        <v>380</v>
      </c>
      <c r="D380" s="929" t="s">
        <v>261</v>
      </c>
      <c r="E380" s="929" t="s">
        <v>268</v>
      </c>
      <c r="F380" s="929"/>
      <c r="G380" s="930">
        <v>43360</v>
      </c>
      <c r="H380" s="930"/>
      <c r="I380" s="930">
        <v>43396</v>
      </c>
      <c r="J380" s="930">
        <v>45221</v>
      </c>
      <c r="K380" s="931">
        <v>0</v>
      </c>
      <c r="L380" s="932">
        <v>0</v>
      </c>
      <c r="M380" s="929"/>
      <c r="N380" s="930"/>
    </row>
    <row r="381" spans="1:14">
      <c r="A381" s="216" t="s">
        <v>746</v>
      </c>
      <c r="B381" s="216" t="s">
        <v>1343</v>
      </c>
      <c r="C381" s="216" t="s">
        <v>380</v>
      </c>
      <c r="D381" s="216" t="s">
        <v>315</v>
      </c>
      <c r="E381" s="216" t="s">
        <v>268</v>
      </c>
      <c r="F381" s="216"/>
      <c r="G381" s="217">
        <v>42408</v>
      </c>
      <c r="H381" s="217"/>
      <c r="I381" s="217">
        <v>42436</v>
      </c>
      <c r="J381" s="217">
        <v>46452</v>
      </c>
      <c r="K381" s="218">
        <v>0</v>
      </c>
      <c r="L381" s="219">
        <v>0</v>
      </c>
      <c r="M381" s="216"/>
      <c r="N381" s="217"/>
    </row>
    <row r="382" spans="1:14">
      <c r="A382" s="929" t="s">
        <v>746</v>
      </c>
      <c r="B382" s="929" t="s">
        <v>1344</v>
      </c>
      <c r="C382" s="929" t="s">
        <v>380</v>
      </c>
      <c r="D382" s="929" t="s">
        <v>315</v>
      </c>
      <c r="E382" s="929" t="s">
        <v>268</v>
      </c>
      <c r="F382" s="929"/>
      <c r="G382" s="930">
        <v>42408</v>
      </c>
      <c r="H382" s="930"/>
      <c r="I382" s="930">
        <v>42436</v>
      </c>
      <c r="J382" s="930">
        <v>46452</v>
      </c>
      <c r="K382" s="931">
        <v>0</v>
      </c>
      <c r="L382" s="932">
        <v>0</v>
      </c>
      <c r="M382" s="929"/>
      <c r="N382" s="930"/>
    </row>
    <row r="383" spans="1:14">
      <c r="A383" s="216" t="s">
        <v>746</v>
      </c>
      <c r="B383" s="216" t="s">
        <v>1345</v>
      </c>
      <c r="C383" s="216" t="s">
        <v>380</v>
      </c>
      <c r="D383" s="216" t="s">
        <v>315</v>
      </c>
      <c r="E383" s="216" t="s">
        <v>268</v>
      </c>
      <c r="F383" s="216"/>
      <c r="G383" s="217">
        <v>44200</v>
      </c>
      <c r="H383" s="217"/>
      <c r="I383" s="217">
        <v>44217</v>
      </c>
      <c r="J383" s="217">
        <v>46042</v>
      </c>
      <c r="K383" s="218">
        <v>0</v>
      </c>
      <c r="L383" s="219">
        <v>0</v>
      </c>
      <c r="M383" s="216"/>
      <c r="N383" s="217"/>
    </row>
    <row r="384" spans="1:14">
      <c r="A384" s="929" t="s">
        <v>290</v>
      </c>
      <c r="B384" s="929" t="s">
        <v>378</v>
      </c>
      <c r="C384" s="929" t="s">
        <v>380</v>
      </c>
      <c r="D384" s="929" t="s">
        <v>261</v>
      </c>
      <c r="E384" s="929" t="s">
        <v>268</v>
      </c>
      <c r="F384" s="929"/>
      <c r="G384" s="930">
        <v>44468</v>
      </c>
      <c r="H384" s="930"/>
      <c r="I384" s="930">
        <v>44677</v>
      </c>
      <c r="J384" s="930">
        <v>46412</v>
      </c>
      <c r="K384" s="931">
        <v>0</v>
      </c>
      <c r="L384" s="932">
        <v>0</v>
      </c>
      <c r="M384" s="929"/>
      <c r="N384" s="930"/>
    </row>
    <row r="385" spans="1:14">
      <c r="A385" s="216" t="s">
        <v>381</v>
      </c>
      <c r="B385" s="216" t="s">
        <v>382</v>
      </c>
      <c r="C385" s="216" t="s">
        <v>380</v>
      </c>
      <c r="D385" s="216" t="s">
        <v>315</v>
      </c>
      <c r="E385" s="216" t="s">
        <v>268</v>
      </c>
      <c r="F385" s="216"/>
      <c r="G385" s="217">
        <v>44473</v>
      </c>
      <c r="H385" s="217"/>
      <c r="I385" s="217">
        <v>44568</v>
      </c>
      <c r="J385" s="217">
        <v>46393</v>
      </c>
      <c r="K385" s="218">
        <v>0</v>
      </c>
      <c r="L385" s="219">
        <v>0</v>
      </c>
      <c r="M385" s="216"/>
      <c r="N385" s="217"/>
    </row>
    <row r="386" spans="1:14">
      <c r="A386" s="929" t="s">
        <v>1346</v>
      </c>
      <c r="B386" s="929" t="s">
        <v>1347</v>
      </c>
      <c r="C386" s="929" t="s">
        <v>380</v>
      </c>
      <c r="D386" s="929" t="s">
        <v>261</v>
      </c>
      <c r="E386" s="929" t="s">
        <v>268</v>
      </c>
      <c r="F386" s="929"/>
      <c r="G386" s="930">
        <v>43559</v>
      </c>
      <c r="H386" s="930"/>
      <c r="I386" s="930">
        <v>43791</v>
      </c>
      <c r="J386" s="930">
        <v>45617</v>
      </c>
      <c r="K386" s="931">
        <v>0</v>
      </c>
      <c r="L386" s="932">
        <v>0</v>
      </c>
      <c r="M386" s="929"/>
      <c r="N386" s="930"/>
    </row>
  </sheetData>
  <autoFilter ref="A5:N386" xr:uid="{FE6CF172-38BD-44C1-B780-B19779C96E9A}"/>
  <hyperlinks>
    <hyperlink ref="A2" location="Sommaire!A1" display="Retour au sommaire" xr:uid="{D9E0C6E0-E8A3-4F15-8910-2C3C4272F2F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4F76C-2C59-4733-83B9-B24B33A2C673}">
  <sheetPr codeName="Feuil9"/>
  <dimension ref="A2:L60"/>
  <sheetViews>
    <sheetView workbookViewId="0"/>
  </sheetViews>
  <sheetFormatPr baseColWidth="10" defaultRowHeight="14.4"/>
  <cols>
    <col min="1" max="1" width="11.5546875" style="178"/>
    <col min="2" max="12" width="23.21875" style="178" customWidth="1"/>
    <col min="13" max="16384" width="11.5546875" style="178"/>
  </cols>
  <sheetData>
    <row r="2" spans="1:12" ht="16.2">
      <c r="A2" s="909" t="s">
        <v>2710</v>
      </c>
    </row>
    <row r="3" spans="1:12" ht="28.8">
      <c r="A3" s="746" t="s">
        <v>2007</v>
      </c>
    </row>
    <row r="4" spans="1:12" ht="15" thickBot="1"/>
    <row r="5" spans="1:12" s="275" customFormat="1">
      <c r="B5" s="672"/>
      <c r="C5" s="673"/>
      <c r="D5" s="673"/>
      <c r="E5" s="673"/>
      <c r="F5" s="673"/>
      <c r="G5" s="673"/>
      <c r="H5" s="673"/>
      <c r="I5" s="673"/>
      <c r="J5" s="673"/>
      <c r="K5" s="673"/>
      <c r="L5" s="674"/>
    </row>
    <row r="6" spans="1:12" s="275" customFormat="1">
      <c r="B6" s="675" t="s">
        <v>2008</v>
      </c>
      <c r="C6" s="206"/>
      <c r="D6" s="206"/>
      <c r="F6" s="676"/>
      <c r="L6" s="677"/>
    </row>
    <row r="7" spans="1:12" s="275" customFormat="1">
      <c r="B7" s="678"/>
      <c r="C7" s="206"/>
      <c r="D7" s="206"/>
      <c r="F7" s="676"/>
      <c r="L7" s="677"/>
    </row>
    <row r="8" spans="1:12" s="275" customFormat="1">
      <c r="B8" s="1122" t="s">
        <v>2009</v>
      </c>
      <c r="C8" s="1123"/>
      <c r="D8" s="1123"/>
      <c r="E8" s="1123"/>
      <c r="F8" s="1123"/>
      <c r="G8" s="1123"/>
      <c r="H8" s="1123"/>
      <c r="I8" s="1123"/>
      <c r="J8" s="1123"/>
      <c r="K8" s="1123"/>
      <c r="L8" s="1124"/>
    </row>
    <row r="9" spans="1:12" s="275" customFormat="1">
      <c r="B9" s="679" t="s">
        <v>2010</v>
      </c>
      <c r="C9" s="206"/>
      <c r="D9" s="676" t="s">
        <v>2011</v>
      </c>
      <c r="E9" s="676"/>
      <c r="F9" s="676"/>
      <c r="G9" s="676"/>
      <c r="H9" s="676" t="s">
        <v>2011</v>
      </c>
      <c r="I9" s="676"/>
      <c r="J9" s="676" t="s">
        <v>2011</v>
      </c>
      <c r="K9" s="676"/>
      <c r="L9" s="680" t="s">
        <v>2011</v>
      </c>
    </row>
    <row r="10" spans="1:12" s="275" customFormat="1">
      <c r="B10" s="675" t="s">
        <v>2012</v>
      </c>
      <c r="C10" s="325"/>
      <c r="D10" s="325"/>
      <c r="E10" s="325"/>
      <c r="F10" s="325"/>
      <c r="G10" s="325"/>
      <c r="H10" s="681"/>
      <c r="I10" s="325"/>
      <c r="J10" s="325"/>
      <c r="K10" s="325"/>
      <c r="L10" s="677"/>
    </row>
    <row r="11" spans="1:12" s="275" customFormat="1">
      <c r="B11" s="1125" t="s">
        <v>2013</v>
      </c>
      <c r="C11" s="1126"/>
      <c r="D11" s="1119" t="s">
        <v>2014</v>
      </c>
      <c r="E11" s="1120"/>
      <c r="F11" s="1121"/>
      <c r="G11" s="685"/>
      <c r="H11" s="685"/>
      <c r="I11" s="685"/>
      <c r="J11" s="685"/>
      <c r="K11" s="686"/>
      <c r="L11" s="687"/>
    </row>
    <row r="12" spans="1:12" s="275" customFormat="1" ht="28.8">
      <c r="B12" s="688"/>
      <c r="C12" s="683" t="s">
        <v>2015</v>
      </c>
      <c r="D12" s="1127" t="s">
        <v>2016</v>
      </c>
      <c r="E12" s="1128"/>
      <c r="F12" s="1129"/>
      <c r="G12" s="685"/>
      <c r="H12" s="685"/>
      <c r="I12" s="685"/>
      <c r="J12" s="685"/>
      <c r="K12" s="686"/>
      <c r="L12" s="687"/>
    </row>
    <row r="13" spans="1:12" s="275" customFormat="1" ht="28.8">
      <c r="B13" s="688"/>
      <c r="C13" s="690" t="s">
        <v>2017</v>
      </c>
      <c r="D13" s="1119" t="s">
        <v>2014</v>
      </c>
      <c r="E13" s="1120"/>
      <c r="F13" s="1121"/>
      <c r="G13" s="685"/>
      <c r="H13" s="685"/>
      <c r="I13" s="685"/>
      <c r="J13" s="685"/>
      <c r="K13" s="686"/>
      <c r="L13" s="687"/>
    </row>
    <row r="14" spans="1:12" s="275" customFormat="1">
      <c r="B14" s="688"/>
      <c r="C14" s="690" t="s">
        <v>2018</v>
      </c>
      <c r="D14" s="691" t="s">
        <v>2019</v>
      </c>
      <c r="E14" s="692"/>
      <c r="F14" s="689"/>
      <c r="G14" s="685"/>
      <c r="H14" s="685"/>
      <c r="I14" s="685"/>
      <c r="J14" s="685"/>
      <c r="K14" s="686"/>
      <c r="L14" s="687"/>
    </row>
    <row r="15" spans="1:12" s="275" customFormat="1">
      <c r="B15" s="688"/>
      <c r="C15" s="690" t="s">
        <v>2020</v>
      </c>
      <c r="D15" s="691" t="s">
        <v>2019</v>
      </c>
      <c r="E15" s="692"/>
      <c r="F15" s="689"/>
      <c r="G15" s="685"/>
      <c r="H15" s="685"/>
      <c r="I15" s="685"/>
      <c r="J15" s="685"/>
      <c r="K15" s="686"/>
      <c r="L15" s="687"/>
    </row>
    <row r="16" spans="1:12" s="275" customFormat="1">
      <c r="B16" s="1130" t="s">
        <v>2021</v>
      </c>
      <c r="C16" s="1131"/>
      <c r="D16" s="1119" t="s">
        <v>2019</v>
      </c>
      <c r="E16" s="1120"/>
      <c r="F16" s="1121"/>
      <c r="G16" s="685"/>
      <c r="H16" s="685"/>
      <c r="I16" s="685"/>
      <c r="J16" s="685"/>
      <c r="K16" s="686"/>
      <c r="L16" s="687"/>
    </row>
    <row r="17" spans="2:12" s="275" customFormat="1">
      <c r="B17" s="1132" t="s">
        <v>2022</v>
      </c>
      <c r="C17" s="1133"/>
      <c r="D17" s="682" t="s">
        <v>2023</v>
      </c>
      <c r="E17" s="683"/>
      <c r="F17" s="684"/>
      <c r="G17" s="686"/>
      <c r="H17" s="694"/>
      <c r="I17" s="682"/>
      <c r="J17" s="686"/>
      <c r="K17" s="686"/>
      <c r="L17" s="687"/>
    </row>
    <row r="18" spans="2:12" s="275" customFormat="1">
      <c r="B18" s="695" t="s">
        <v>1799</v>
      </c>
      <c r="C18" s="696"/>
      <c r="D18" s="1119" t="s">
        <v>2014</v>
      </c>
      <c r="E18" s="1120"/>
      <c r="F18" s="1121"/>
      <c r="G18" s="686"/>
      <c r="H18" s="694"/>
      <c r="I18" s="682"/>
      <c r="J18" s="686"/>
      <c r="K18" s="686"/>
      <c r="L18" s="687"/>
    </row>
    <row r="19" spans="2:12" s="275" customFormat="1">
      <c r="B19" s="695" t="s">
        <v>2024</v>
      </c>
      <c r="C19" s="696"/>
      <c r="D19" s="1119" t="s">
        <v>2014</v>
      </c>
      <c r="E19" s="1120"/>
      <c r="F19" s="1121"/>
      <c r="G19" s="686"/>
      <c r="H19" s="694"/>
      <c r="I19" s="682"/>
      <c r="J19" s="686"/>
      <c r="K19" s="686"/>
      <c r="L19" s="687"/>
    </row>
    <row r="20" spans="2:12" s="275" customFormat="1">
      <c r="B20" s="697" t="s">
        <v>2025</v>
      </c>
      <c r="C20" s="698"/>
      <c r="D20" s="1119" t="s">
        <v>2014</v>
      </c>
      <c r="E20" s="1120"/>
      <c r="F20" s="1121"/>
      <c r="G20" s="686"/>
      <c r="H20" s="694"/>
      <c r="I20" s="686"/>
      <c r="J20" s="686"/>
      <c r="K20" s="686"/>
      <c r="L20" s="687"/>
    </row>
    <row r="21" spans="2:12" s="275" customFormat="1">
      <c r="B21" s="697" t="s">
        <v>2026</v>
      </c>
      <c r="C21" s="698"/>
      <c r="D21" s="1119" t="s">
        <v>2014</v>
      </c>
      <c r="E21" s="1120"/>
      <c r="F21" s="1121"/>
      <c r="G21" s="686"/>
      <c r="H21" s="694"/>
      <c r="I21" s="686"/>
      <c r="J21" s="686"/>
      <c r="K21" s="686"/>
      <c r="L21" s="687"/>
    </row>
    <row r="22" spans="2:12" s="275" customFormat="1">
      <c r="B22" s="695" t="s">
        <v>2027</v>
      </c>
      <c r="C22" s="698"/>
      <c r="D22" s="1119" t="s">
        <v>2014</v>
      </c>
      <c r="E22" s="1120"/>
      <c r="F22" s="1121"/>
      <c r="G22" s="686"/>
      <c r="H22" s="694"/>
      <c r="I22" s="686"/>
      <c r="J22" s="686"/>
      <c r="K22" s="686"/>
      <c r="L22" s="687"/>
    </row>
    <row r="23" spans="2:12" s="275" customFormat="1">
      <c r="B23" s="697" t="s">
        <v>2028</v>
      </c>
      <c r="C23" s="698"/>
      <c r="D23" s="698"/>
      <c r="E23" s="698"/>
      <c r="F23" s="698"/>
      <c r="G23" s="698"/>
      <c r="H23" s="698"/>
      <c r="I23" s="698"/>
      <c r="J23" s="698"/>
      <c r="K23" s="698"/>
      <c r="L23" s="699"/>
    </row>
    <row r="24" spans="2:12" s="275" customFormat="1">
      <c r="B24" s="697" t="s">
        <v>2029</v>
      </c>
      <c r="C24" s="700"/>
      <c r="D24" s="701" t="s">
        <v>2016</v>
      </c>
      <c r="E24" s="702" t="s">
        <v>2030</v>
      </c>
      <c r="F24" s="703" t="s">
        <v>2031</v>
      </c>
      <c r="G24" s="704" t="s">
        <v>2032</v>
      </c>
      <c r="H24" s="705" t="s">
        <v>2033</v>
      </c>
      <c r="I24" s="705"/>
      <c r="J24" s="703"/>
      <c r="K24" s="703"/>
      <c r="L24" s="706"/>
    </row>
    <row r="25" spans="2:12" s="275" customFormat="1">
      <c r="B25" s="697" t="s">
        <v>2034</v>
      </c>
      <c r="C25" s="707"/>
      <c r="D25" s="701" t="s">
        <v>2016</v>
      </c>
      <c r="E25" s="702" t="s">
        <v>2035</v>
      </c>
      <c r="F25" s="686" t="s">
        <v>2031</v>
      </c>
      <c r="G25" s="704" t="s">
        <v>2036</v>
      </c>
      <c r="H25" s="682" t="s">
        <v>2031</v>
      </c>
      <c r="I25" s="705"/>
      <c r="J25" s="703"/>
      <c r="K25" s="703"/>
      <c r="L25" s="706"/>
    </row>
    <row r="26" spans="2:12" s="275" customFormat="1">
      <c r="B26" s="678"/>
      <c r="C26" s="206"/>
      <c r="D26" s="206"/>
      <c r="E26" s="206"/>
      <c r="F26" s="206"/>
      <c r="G26" s="206"/>
      <c r="H26" s="206"/>
      <c r="I26" s="206"/>
      <c r="J26" s="206"/>
      <c r="K26" s="206"/>
      <c r="L26" s="708"/>
    </row>
    <row r="27" spans="2:12" s="275" customFormat="1">
      <c r="B27" s="1106" t="s">
        <v>2037</v>
      </c>
      <c r="C27" s="1107"/>
      <c r="D27" s="1110" t="s">
        <v>2016</v>
      </c>
      <c r="E27" s="1112" t="s">
        <v>2038</v>
      </c>
      <c r="F27" s="1112" t="s">
        <v>2031</v>
      </c>
      <c r="G27" s="1114" t="s">
        <v>2039</v>
      </c>
      <c r="H27" s="1112" t="s">
        <v>2031</v>
      </c>
      <c r="I27" s="710" t="s">
        <v>2040</v>
      </c>
      <c r="J27" s="686" t="s">
        <v>2014</v>
      </c>
      <c r="K27" s="711" t="s">
        <v>2041</v>
      </c>
      <c r="L27" s="712" t="s">
        <v>2042</v>
      </c>
    </row>
    <row r="28" spans="2:12" s="275" customFormat="1" ht="72">
      <c r="B28" s="1108"/>
      <c r="C28" s="1109"/>
      <c r="D28" s="1111"/>
      <c r="E28" s="1113"/>
      <c r="F28" s="1113"/>
      <c r="G28" s="1115"/>
      <c r="H28" s="1113"/>
      <c r="I28" s="713" t="s">
        <v>2043</v>
      </c>
      <c r="J28" s="686" t="s">
        <v>2014</v>
      </c>
      <c r="K28" s="714" t="s">
        <v>2044</v>
      </c>
      <c r="L28" s="712" t="s">
        <v>2042</v>
      </c>
    </row>
    <row r="29" spans="2:12" s="275" customFormat="1">
      <c r="B29" s="1116" t="s">
        <v>2045</v>
      </c>
      <c r="C29" s="715"/>
      <c r="D29" s="1110" t="s">
        <v>2016</v>
      </c>
      <c r="E29" s="1112" t="s">
        <v>2046</v>
      </c>
      <c r="F29" s="1112" t="s">
        <v>2031</v>
      </c>
      <c r="G29" s="1114" t="s">
        <v>2047</v>
      </c>
      <c r="H29" s="1105" t="s">
        <v>2031</v>
      </c>
      <c r="I29" s="710" t="s">
        <v>2040</v>
      </c>
      <c r="J29" s="686" t="s">
        <v>2014</v>
      </c>
      <c r="K29" s="711" t="s">
        <v>2041</v>
      </c>
      <c r="L29" s="712" t="s">
        <v>2042</v>
      </c>
    </row>
    <row r="30" spans="2:12" s="275" customFormat="1" ht="72">
      <c r="B30" s="1108"/>
      <c r="C30" s="716"/>
      <c r="D30" s="1111"/>
      <c r="E30" s="1117"/>
      <c r="F30" s="1117"/>
      <c r="G30" s="1118"/>
      <c r="H30" s="1105"/>
      <c r="I30" s="713" t="s">
        <v>2048</v>
      </c>
      <c r="J30" s="709" t="s">
        <v>2014</v>
      </c>
      <c r="K30" s="714" t="s">
        <v>2044</v>
      </c>
      <c r="L30" s="712" t="s">
        <v>2042</v>
      </c>
    </row>
    <row r="31" spans="2:12" s="275" customFormat="1">
      <c r="B31" s="717"/>
      <c r="C31" s="718"/>
      <c r="D31" s="719"/>
      <c r="E31" s="719"/>
      <c r="F31" s="719"/>
      <c r="G31" s="719"/>
      <c r="H31" s="719"/>
      <c r="I31" s="719"/>
      <c r="J31" s="719"/>
      <c r="K31" s="719"/>
      <c r="L31" s="720"/>
    </row>
    <row r="32" spans="2:12" s="275" customFormat="1">
      <c r="B32" s="693" t="s">
        <v>2049</v>
      </c>
      <c r="C32" s="721"/>
      <c r="D32" s="722"/>
      <c r="E32" s="722" t="s">
        <v>2030</v>
      </c>
      <c r="F32" s="723" t="s">
        <v>2031</v>
      </c>
      <c r="G32" s="724" t="s">
        <v>2032</v>
      </c>
      <c r="H32" s="725" t="s">
        <v>2033</v>
      </c>
      <c r="I32" s="719"/>
      <c r="J32" s="719"/>
      <c r="K32" s="719"/>
      <c r="L32" s="720"/>
    </row>
    <row r="33" spans="2:12" s="275" customFormat="1">
      <c r="B33" s="693" t="s">
        <v>2050</v>
      </c>
      <c r="C33" s="726"/>
      <c r="D33" s="722"/>
      <c r="E33" s="722" t="s">
        <v>2035</v>
      </c>
      <c r="F33" s="727" t="s">
        <v>2031</v>
      </c>
      <c r="G33" s="724" t="s">
        <v>2036</v>
      </c>
      <c r="H33" s="728" t="s">
        <v>2031</v>
      </c>
      <c r="I33" s="719"/>
      <c r="J33" s="719"/>
      <c r="K33" s="719"/>
      <c r="L33" s="720"/>
    </row>
    <row r="34" spans="2:12" s="275" customFormat="1">
      <c r="B34" s="717"/>
      <c r="C34" s="718"/>
      <c r="D34" s="729"/>
      <c r="E34" s="729"/>
      <c r="F34" s="719"/>
      <c r="G34" s="719"/>
      <c r="H34" s="719"/>
      <c r="I34" s="719"/>
      <c r="J34" s="719"/>
      <c r="K34" s="719"/>
      <c r="L34" s="720"/>
    </row>
    <row r="35" spans="2:12" s="275" customFormat="1" ht="28.8">
      <c r="B35" s="697" t="s">
        <v>2051</v>
      </c>
      <c r="C35" s="707"/>
      <c r="D35" s="701" t="s">
        <v>2016</v>
      </c>
      <c r="E35" s="702" t="s">
        <v>2052</v>
      </c>
      <c r="F35" s="730" t="s">
        <v>2014</v>
      </c>
      <c r="G35" s="731"/>
      <c r="H35" s="731"/>
      <c r="I35" s="731"/>
      <c r="J35" s="731"/>
      <c r="K35" s="731"/>
      <c r="L35" s="732"/>
    </row>
    <row r="36" spans="2:12" s="275" customFormat="1">
      <c r="B36" s="697"/>
      <c r="C36" s="698"/>
      <c r="D36" s="698"/>
      <c r="E36" s="698"/>
      <c r="F36" s="698"/>
      <c r="G36" s="698"/>
      <c r="H36" s="698"/>
      <c r="I36" s="698"/>
      <c r="J36" s="698"/>
      <c r="K36" s="698"/>
      <c r="L36" s="699"/>
    </row>
    <row r="37" spans="2:12" s="275" customFormat="1" ht="130.19999999999999" thickBot="1">
      <c r="B37" s="733" t="s">
        <v>2053</v>
      </c>
      <c r="C37" s="734"/>
      <c r="D37" s="735" t="s">
        <v>2019</v>
      </c>
      <c r="E37" s="736" t="s">
        <v>2054</v>
      </c>
      <c r="F37" s="737"/>
      <c r="G37" s="737"/>
      <c r="H37" s="737"/>
      <c r="I37" s="737"/>
      <c r="J37" s="737"/>
      <c r="K37" s="737"/>
      <c r="L37" s="738"/>
    </row>
    <row r="38" spans="2:12" s="275" customFormat="1">
      <c r="B38" s="334"/>
      <c r="C38" s="334"/>
      <c r="D38" s="334"/>
      <c r="E38" s="1102"/>
      <c r="F38" s="1102"/>
      <c r="G38" s="739"/>
      <c r="H38" s="740"/>
      <c r="I38" s="739"/>
      <c r="J38" s="739"/>
      <c r="K38" s="739"/>
    </row>
    <row r="39" spans="2:12" s="275" customFormat="1">
      <c r="B39" s="305"/>
      <c r="C39" s="305"/>
      <c r="D39" s="305"/>
      <c r="E39" s="1102"/>
      <c r="F39" s="1102"/>
      <c r="G39" s="739"/>
      <c r="H39" s="740"/>
      <c r="I39" s="739"/>
      <c r="J39" s="739"/>
      <c r="K39" s="739"/>
    </row>
    <row r="40" spans="2:12" s="275" customFormat="1" ht="15" thickBot="1">
      <c r="B40" s="733" t="s">
        <v>2055</v>
      </c>
      <c r="C40" s="734"/>
      <c r="D40" s="735"/>
      <c r="E40" s="741" t="s">
        <v>2014</v>
      </c>
      <c r="F40" s="742"/>
      <c r="G40" s="742"/>
      <c r="H40" s="742"/>
      <c r="I40" s="742"/>
      <c r="J40" s="742"/>
      <c r="K40" s="742"/>
      <c r="L40" s="743"/>
    </row>
    <row r="41" spans="2:12" s="275" customFormat="1">
      <c r="B41" s="334"/>
      <c r="C41" s="334"/>
      <c r="D41" s="334"/>
      <c r="E41" s="1102"/>
      <c r="F41" s="1102"/>
      <c r="G41" s="739"/>
      <c r="H41" s="740"/>
      <c r="I41" s="739"/>
      <c r="J41" s="739"/>
      <c r="K41" s="739"/>
    </row>
    <row r="42" spans="2:12" s="275" customFormat="1">
      <c r="B42" s="325" t="s">
        <v>2056</v>
      </c>
      <c r="C42" s="206"/>
      <c r="D42" s="744"/>
      <c r="E42" s="1101"/>
      <c r="F42" s="1101"/>
      <c r="H42" s="740"/>
    </row>
    <row r="43" spans="2:12" s="275" customFormat="1">
      <c r="B43" s="1101" t="s">
        <v>2057</v>
      </c>
      <c r="C43" s="1101"/>
      <c r="D43" s="1101"/>
      <c r="E43" s="1101"/>
      <c r="F43" s="1101"/>
      <c r="G43" s="739"/>
      <c r="H43" s="740"/>
      <c r="I43" s="739"/>
      <c r="J43" s="739"/>
      <c r="K43" s="739"/>
    </row>
    <row r="44" spans="2:12" s="275" customFormat="1">
      <c r="B44" s="1101"/>
      <c r="C44" s="1101"/>
      <c r="D44" s="1101"/>
      <c r="E44" s="1101"/>
      <c r="F44" s="1101"/>
      <c r="G44" s="739"/>
      <c r="H44" s="740"/>
      <c r="I44" s="739"/>
      <c r="J44" s="739"/>
      <c r="K44" s="739"/>
    </row>
    <row r="45" spans="2:12" s="275" customFormat="1">
      <c r="B45" s="252"/>
      <c r="C45" s="252" t="s">
        <v>1661</v>
      </c>
      <c r="D45" s="686" t="s">
        <v>2019</v>
      </c>
      <c r="E45" s="1101"/>
      <c r="F45" s="1101"/>
      <c r="H45" s="740"/>
    </row>
    <row r="46" spans="2:12" s="275" customFormat="1">
      <c r="B46" s="252"/>
      <c r="C46" s="252" t="s">
        <v>1527</v>
      </c>
      <c r="D46" s="686" t="s">
        <v>2014</v>
      </c>
      <c r="E46" s="1102"/>
      <c r="F46" s="1102"/>
      <c r="G46" s="739"/>
      <c r="H46" s="740"/>
      <c r="I46" s="739"/>
      <c r="J46" s="739"/>
      <c r="K46" s="739"/>
    </row>
    <row r="47" spans="2:12" s="275" customFormat="1">
      <c r="C47" s="275" t="s">
        <v>2058</v>
      </c>
      <c r="D47" s="686" t="s">
        <v>2014</v>
      </c>
    </row>
    <row r="48" spans="2:12" s="275" customFormat="1">
      <c r="C48" s="275" t="s">
        <v>2059</v>
      </c>
      <c r="D48" s="686" t="s">
        <v>2014</v>
      </c>
    </row>
    <row r="49" spans="2:11" s="275" customFormat="1">
      <c r="E49" s="1103"/>
      <c r="F49" s="1104"/>
    </row>
    <row r="50" spans="2:11" s="275" customFormat="1">
      <c r="B50" s="1101" t="s">
        <v>2060</v>
      </c>
      <c r="C50" s="1101"/>
      <c r="D50" s="745" t="s">
        <v>2014</v>
      </c>
      <c r="E50" s="1101"/>
      <c r="F50" s="1101"/>
      <c r="G50" s="739"/>
      <c r="H50" s="740"/>
      <c r="I50" s="739"/>
      <c r="J50" s="739"/>
      <c r="K50" s="739"/>
    </row>
    <row r="51" spans="2:11" s="275" customFormat="1">
      <c r="D51" s="745" t="s">
        <v>2014</v>
      </c>
      <c r="E51" s="739"/>
      <c r="F51" s="739"/>
      <c r="G51" s="739"/>
      <c r="H51" s="740"/>
      <c r="I51" s="739"/>
      <c r="J51" s="739"/>
      <c r="K51" s="739"/>
    </row>
    <row r="52" spans="2:11" s="275" customFormat="1">
      <c r="E52" s="739"/>
      <c r="F52" s="739"/>
      <c r="G52" s="739"/>
      <c r="H52" s="740"/>
      <c r="I52" s="739"/>
      <c r="J52" s="739"/>
      <c r="K52" s="739"/>
    </row>
    <row r="53" spans="2:11" s="275" customFormat="1">
      <c r="B53" s="206"/>
      <c r="C53" s="206"/>
      <c r="D53" s="206"/>
      <c r="E53" s="1101"/>
      <c r="F53" s="1101"/>
      <c r="G53" s="739"/>
      <c r="H53" s="740"/>
      <c r="I53" s="739"/>
      <c r="J53" s="739"/>
      <c r="K53" s="739"/>
    </row>
    <row r="54" spans="2:11" s="275" customFormat="1">
      <c r="B54" s="206"/>
      <c r="C54" s="206"/>
      <c r="D54" s="206"/>
      <c r="E54" s="1101"/>
      <c r="F54" s="1101"/>
      <c r="G54" s="739"/>
      <c r="H54" s="740"/>
      <c r="I54" s="739"/>
      <c r="J54" s="739"/>
      <c r="K54" s="739"/>
    </row>
    <row r="55" spans="2:11" s="275" customFormat="1">
      <c r="B55" s="294"/>
      <c r="C55" s="294"/>
      <c r="D55" s="294"/>
      <c r="E55" s="739"/>
      <c r="F55" s="739"/>
      <c r="G55" s="739"/>
      <c r="H55" s="740"/>
      <c r="I55" s="739"/>
      <c r="J55" s="739"/>
      <c r="K55" s="739"/>
    </row>
    <row r="56" spans="2:11" s="275" customFormat="1">
      <c r="B56" s="206"/>
      <c r="C56" s="206"/>
      <c r="D56" s="206"/>
      <c r="E56" s="1101"/>
      <c r="F56" s="1101"/>
      <c r="G56" s="739"/>
      <c r="H56" s="740"/>
      <c r="I56" s="739"/>
      <c r="J56" s="739"/>
      <c r="K56" s="739"/>
    </row>
    <row r="57" spans="2:11" s="275" customFormat="1">
      <c r="B57" s="294"/>
      <c r="C57" s="294"/>
      <c r="D57" s="294"/>
      <c r="E57" s="739"/>
      <c r="F57" s="739"/>
      <c r="G57" s="739"/>
      <c r="H57" s="740"/>
      <c r="I57" s="739"/>
      <c r="J57" s="739"/>
      <c r="K57" s="739"/>
    </row>
    <row r="58" spans="2:11" s="275" customFormat="1">
      <c r="B58" s="206"/>
      <c r="C58" s="206"/>
      <c r="D58" s="206"/>
      <c r="E58" s="1101"/>
      <c r="F58" s="1101"/>
      <c r="G58" s="739"/>
      <c r="H58" s="740"/>
      <c r="I58" s="739"/>
      <c r="J58" s="739"/>
      <c r="K58" s="739"/>
    </row>
    <row r="59" spans="2:11" s="275" customFormat="1">
      <c r="B59" s="294"/>
      <c r="C59" s="294"/>
      <c r="D59" s="294"/>
      <c r="E59" s="739"/>
      <c r="F59" s="739"/>
      <c r="G59" s="739"/>
      <c r="H59" s="740"/>
      <c r="I59" s="739"/>
      <c r="J59" s="739"/>
      <c r="K59" s="739"/>
    </row>
    <row r="60" spans="2:11" s="275" customFormat="1">
      <c r="B60" s="206"/>
      <c r="C60" s="206"/>
      <c r="D60" s="206"/>
      <c r="E60" s="1101"/>
      <c r="F60" s="1101"/>
      <c r="G60" s="739"/>
      <c r="H60" s="740"/>
      <c r="I60" s="739"/>
      <c r="J60" s="739"/>
      <c r="K60" s="739"/>
    </row>
  </sheetData>
  <mergeCells count="42">
    <mergeCell ref="D22:F22"/>
    <mergeCell ref="B8:L8"/>
    <mergeCell ref="B11:C11"/>
    <mergeCell ref="D11:F11"/>
    <mergeCell ref="D12:F12"/>
    <mergeCell ref="D13:F13"/>
    <mergeCell ref="B16:C16"/>
    <mergeCell ref="D16:F16"/>
    <mergeCell ref="B17:C17"/>
    <mergeCell ref="D18:F18"/>
    <mergeCell ref="D19:F19"/>
    <mergeCell ref="D20:F20"/>
    <mergeCell ref="D21:F21"/>
    <mergeCell ref="H29:H30"/>
    <mergeCell ref="B27:C28"/>
    <mergeCell ref="D27:D28"/>
    <mergeCell ref="E27:E28"/>
    <mergeCell ref="F27:F28"/>
    <mergeCell ref="G27:G28"/>
    <mergeCell ref="H27:H28"/>
    <mergeCell ref="B29:B30"/>
    <mergeCell ref="D29:D30"/>
    <mergeCell ref="E29:E30"/>
    <mergeCell ref="F29:F30"/>
    <mergeCell ref="G29:G30"/>
    <mergeCell ref="B50:C50"/>
    <mergeCell ref="E50:F50"/>
    <mergeCell ref="E53:F53"/>
    <mergeCell ref="E38:F38"/>
    <mergeCell ref="E39:F39"/>
    <mergeCell ref="E41:F41"/>
    <mergeCell ref="E42:F42"/>
    <mergeCell ref="B43:D44"/>
    <mergeCell ref="E43:F43"/>
    <mergeCell ref="E44:F44"/>
    <mergeCell ref="E54:F54"/>
    <mergeCell ref="E56:F56"/>
    <mergeCell ref="E58:F58"/>
    <mergeCell ref="E60:F60"/>
    <mergeCell ref="E45:F45"/>
    <mergeCell ref="E46:F46"/>
    <mergeCell ref="E49:F49"/>
  </mergeCells>
  <hyperlinks>
    <hyperlink ref="A2" location="Sommaire!A1" display="Retour au sommaire" xr:uid="{D08117AC-2397-4DCC-BE92-C947A7461FBA}"/>
  </hyperlink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5E2F5-446B-4DE1-8F52-D8CCF2AFFC56}">
  <sheetPr codeName="Feuil10"/>
  <dimension ref="A2:J54"/>
  <sheetViews>
    <sheetView workbookViewId="0">
      <pane ySplit="5" topLeftCell="A6" activePane="bottomLeft" state="frozen"/>
      <selection pane="bottomLeft"/>
    </sheetView>
  </sheetViews>
  <sheetFormatPr baseColWidth="10" defaultRowHeight="12"/>
  <cols>
    <col min="1" max="1" width="2.77734375" style="179" bestFit="1" customWidth="1"/>
    <col min="2" max="2" width="33.77734375" style="179" bestFit="1" customWidth="1"/>
    <col min="3" max="3" width="13.33203125" style="179" bestFit="1" customWidth="1"/>
    <col min="4" max="4" width="5.5546875" style="179" bestFit="1" customWidth="1"/>
    <col min="5" max="5" width="40" style="179" bestFit="1" customWidth="1"/>
    <col min="6" max="6" width="10.44140625" style="179" bestFit="1" customWidth="1"/>
    <col min="7" max="7" width="10.5546875" style="179" bestFit="1" customWidth="1"/>
    <col min="8" max="8" width="11.44140625" style="179" bestFit="1" customWidth="1"/>
    <col min="9" max="9" width="107.88671875" style="179" bestFit="1" customWidth="1"/>
    <col min="10" max="10" width="16" style="179" bestFit="1" customWidth="1"/>
    <col min="11" max="16384" width="11.5546875" style="179"/>
  </cols>
  <sheetData>
    <row r="2" spans="1:10" ht="16.2">
      <c r="A2" s="909" t="s">
        <v>2710</v>
      </c>
    </row>
    <row r="3" spans="1:10" ht="28.8">
      <c r="A3" s="746" t="s">
        <v>2169</v>
      </c>
    </row>
    <row r="5" spans="1:10" ht="60.6" thickBot="1">
      <c r="A5" s="747" t="s">
        <v>1349</v>
      </c>
      <c r="B5" s="747" t="s">
        <v>2061</v>
      </c>
      <c r="C5" s="747" t="s">
        <v>2062</v>
      </c>
      <c r="D5" s="747" t="s">
        <v>2063</v>
      </c>
      <c r="E5" s="747" t="s">
        <v>2064</v>
      </c>
      <c r="F5" s="747" t="s">
        <v>2065</v>
      </c>
      <c r="G5" s="747" t="s">
        <v>2066</v>
      </c>
      <c r="H5" s="747" t="s">
        <v>2067</v>
      </c>
      <c r="I5" s="747" t="s">
        <v>2068</v>
      </c>
      <c r="J5" s="747" t="s">
        <v>2069</v>
      </c>
    </row>
    <row r="6" spans="1:10">
      <c r="A6" s="933">
        <v>1</v>
      </c>
      <c r="B6" s="934" t="s">
        <v>656</v>
      </c>
      <c r="C6" s="935">
        <v>1500000000</v>
      </c>
      <c r="D6" s="935" t="s">
        <v>2070</v>
      </c>
      <c r="E6" s="934" t="s">
        <v>2071</v>
      </c>
      <c r="F6" s="936">
        <v>1</v>
      </c>
      <c r="G6" s="934" t="s">
        <v>2072</v>
      </c>
      <c r="H6" s="934" t="s">
        <v>672</v>
      </c>
      <c r="I6" s="937" t="s">
        <v>2073</v>
      </c>
      <c r="J6" s="937" t="s">
        <v>2074</v>
      </c>
    </row>
    <row r="7" spans="1:10">
      <c r="A7" s="748">
        <v>2</v>
      </c>
      <c r="B7" s="749" t="s">
        <v>673</v>
      </c>
      <c r="C7" s="750" t="s">
        <v>2075</v>
      </c>
      <c r="D7" s="750"/>
      <c r="E7" s="749" t="s">
        <v>2075</v>
      </c>
      <c r="F7" s="751"/>
      <c r="G7" s="749"/>
      <c r="H7" s="749"/>
      <c r="I7" s="752"/>
      <c r="J7" s="752"/>
    </row>
    <row r="8" spans="1:10" ht="24">
      <c r="A8" s="938">
        <v>3</v>
      </c>
      <c r="B8" s="939" t="s">
        <v>2076</v>
      </c>
      <c r="C8" s="940" t="s">
        <v>2075</v>
      </c>
      <c r="D8" s="940"/>
      <c r="E8" s="939" t="s">
        <v>2077</v>
      </c>
      <c r="F8" s="941">
        <v>1</v>
      </c>
      <c r="G8" s="939" t="s">
        <v>2078</v>
      </c>
      <c r="H8" s="939" t="s">
        <v>671</v>
      </c>
      <c r="I8" s="942" t="s">
        <v>2079</v>
      </c>
      <c r="J8" s="942" t="s">
        <v>2080</v>
      </c>
    </row>
    <row r="9" spans="1:10" ht="24">
      <c r="A9" s="748">
        <v>4</v>
      </c>
      <c r="B9" s="749" t="s">
        <v>678</v>
      </c>
      <c r="C9" s="750" t="s">
        <v>2075</v>
      </c>
      <c r="D9" s="750"/>
      <c r="E9" s="749" t="s">
        <v>2081</v>
      </c>
      <c r="F9" s="751">
        <v>1</v>
      </c>
      <c r="G9" s="749" t="s">
        <v>2082</v>
      </c>
      <c r="H9" s="749" t="s">
        <v>672</v>
      </c>
      <c r="I9" s="752" t="s">
        <v>2083</v>
      </c>
      <c r="J9" s="752" t="s">
        <v>2084</v>
      </c>
    </row>
    <row r="10" spans="1:10" ht="12.6" customHeight="1">
      <c r="A10" s="938">
        <v>5</v>
      </c>
      <c r="B10" s="939" t="s">
        <v>2085</v>
      </c>
      <c r="C10" s="940" t="s">
        <v>2075</v>
      </c>
      <c r="D10" s="940"/>
      <c r="E10" s="939" t="s">
        <v>2086</v>
      </c>
      <c r="F10" s="941">
        <v>1</v>
      </c>
      <c r="G10" s="939" t="s">
        <v>2087</v>
      </c>
      <c r="H10" s="939" t="s">
        <v>672</v>
      </c>
      <c r="I10" s="942" t="s">
        <v>2088</v>
      </c>
      <c r="J10" s="942" t="s">
        <v>2089</v>
      </c>
    </row>
    <row r="11" spans="1:10">
      <c r="A11" s="748">
        <v>6</v>
      </c>
      <c r="B11" s="749" t="s">
        <v>2090</v>
      </c>
      <c r="C11" s="750" t="s">
        <v>2075</v>
      </c>
      <c r="D11" s="750"/>
      <c r="E11" s="749" t="s">
        <v>2075</v>
      </c>
      <c r="F11" s="751" t="s">
        <v>2075</v>
      </c>
      <c r="G11" s="749" t="s">
        <v>2075</v>
      </c>
      <c r="H11" s="749" t="s">
        <v>2075</v>
      </c>
      <c r="I11" s="752" t="s">
        <v>2075</v>
      </c>
      <c r="J11" s="752" t="s">
        <v>2089</v>
      </c>
    </row>
    <row r="12" spans="1:10" ht="24">
      <c r="A12" s="938">
        <v>7</v>
      </c>
      <c r="B12" s="939" t="s">
        <v>2091</v>
      </c>
      <c r="C12" s="940" t="s">
        <v>2075</v>
      </c>
      <c r="D12" s="940"/>
      <c r="E12" s="939" t="s">
        <v>2092</v>
      </c>
      <c r="F12" s="941">
        <v>1</v>
      </c>
      <c r="G12" s="939" t="s">
        <v>2093</v>
      </c>
      <c r="H12" s="939" t="s">
        <v>671</v>
      </c>
      <c r="I12" s="942" t="s">
        <v>2094</v>
      </c>
      <c r="J12" s="942" t="s">
        <v>2080</v>
      </c>
    </row>
    <row r="13" spans="1:10">
      <c r="A13" s="748">
        <v>8</v>
      </c>
      <c r="B13" s="749" t="s">
        <v>2095</v>
      </c>
      <c r="C13" s="750" t="s">
        <v>2075</v>
      </c>
      <c r="D13" s="750"/>
      <c r="E13" s="749" t="s">
        <v>2096</v>
      </c>
      <c r="F13" s="751">
        <v>1</v>
      </c>
      <c r="G13" s="749" t="s">
        <v>2093</v>
      </c>
      <c r="H13" s="749" t="s">
        <v>671</v>
      </c>
      <c r="I13" s="752" t="s">
        <v>2097</v>
      </c>
      <c r="J13" s="752" t="s">
        <v>2089</v>
      </c>
    </row>
    <row r="14" spans="1:10">
      <c r="A14" s="938">
        <v>9</v>
      </c>
      <c r="B14" s="939" t="s">
        <v>2098</v>
      </c>
      <c r="C14" s="940" t="s">
        <v>2075</v>
      </c>
      <c r="D14" s="940"/>
      <c r="E14" s="939" t="s">
        <v>2099</v>
      </c>
      <c r="F14" s="941">
        <v>1</v>
      </c>
      <c r="G14" s="939" t="s">
        <v>2093</v>
      </c>
      <c r="H14" s="939" t="s">
        <v>671</v>
      </c>
      <c r="I14" s="942" t="s">
        <v>2100</v>
      </c>
      <c r="J14" s="942" t="s">
        <v>2089</v>
      </c>
    </row>
    <row r="15" spans="1:10" ht="24">
      <c r="A15" s="748">
        <v>10</v>
      </c>
      <c r="B15" s="749" t="s">
        <v>2101</v>
      </c>
      <c r="C15" s="750" t="s">
        <v>2075</v>
      </c>
      <c r="D15" s="750"/>
      <c r="E15" s="749" t="s">
        <v>2102</v>
      </c>
      <c r="F15" s="751">
        <v>1</v>
      </c>
      <c r="G15" s="749" t="s">
        <v>2093</v>
      </c>
      <c r="H15" s="749" t="s">
        <v>671</v>
      </c>
      <c r="I15" s="752" t="s">
        <v>2103</v>
      </c>
      <c r="J15" s="752" t="s">
        <v>2089</v>
      </c>
    </row>
    <row r="16" spans="1:10">
      <c r="A16" s="938">
        <v>11</v>
      </c>
      <c r="B16" s="939" t="s">
        <v>2104</v>
      </c>
      <c r="C16" s="940" t="s">
        <v>2075</v>
      </c>
      <c r="D16" s="940"/>
      <c r="E16" s="939" t="s">
        <v>2105</v>
      </c>
      <c r="F16" s="941">
        <v>1</v>
      </c>
      <c r="G16" s="939" t="s">
        <v>2093</v>
      </c>
      <c r="H16" s="939" t="s">
        <v>671</v>
      </c>
      <c r="I16" s="942" t="s">
        <v>2106</v>
      </c>
      <c r="J16" s="942" t="s">
        <v>2089</v>
      </c>
    </row>
    <row r="17" spans="1:10">
      <c r="A17" s="748">
        <v>12</v>
      </c>
      <c r="B17" s="749" t="s">
        <v>2107</v>
      </c>
      <c r="C17" s="750" t="s">
        <v>2075</v>
      </c>
      <c r="D17" s="750"/>
      <c r="E17" s="749" t="s">
        <v>2107</v>
      </c>
      <c r="F17" s="751">
        <v>1</v>
      </c>
      <c r="G17" s="749" t="s">
        <v>2108</v>
      </c>
      <c r="H17" s="749" t="s">
        <v>671</v>
      </c>
      <c r="I17" s="752" t="s">
        <v>2109</v>
      </c>
      <c r="J17" s="752" t="s">
        <v>2089</v>
      </c>
    </row>
    <row r="18" spans="1:10">
      <c r="A18" s="938">
        <v>13</v>
      </c>
      <c r="B18" s="939" t="s">
        <v>2110</v>
      </c>
      <c r="C18" s="940" t="s">
        <v>2075</v>
      </c>
      <c r="D18" s="940"/>
      <c r="E18" s="939" t="s">
        <v>2075</v>
      </c>
      <c r="F18" s="941" t="s">
        <v>2075</v>
      </c>
      <c r="G18" s="939" t="s">
        <v>2075</v>
      </c>
      <c r="H18" s="939" t="s">
        <v>2075</v>
      </c>
      <c r="I18" s="942" t="s">
        <v>2075</v>
      </c>
      <c r="J18" s="942" t="s">
        <v>2089</v>
      </c>
    </row>
    <row r="19" spans="1:10" ht="24">
      <c r="A19" s="748">
        <v>14</v>
      </c>
      <c r="B19" s="749" t="s">
        <v>176</v>
      </c>
      <c r="C19" s="750" t="s">
        <v>2075</v>
      </c>
      <c r="D19" s="750"/>
      <c r="E19" s="749" t="s">
        <v>2111</v>
      </c>
      <c r="F19" s="751">
        <v>1</v>
      </c>
      <c r="G19" s="749" t="s">
        <v>2093</v>
      </c>
      <c r="H19" s="749" t="s">
        <v>671</v>
      </c>
      <c r="I19" s="752" t="s">
        <v>2112</v>
      </c>
      <c r="J19" s="752" t="s">
        <v>2113</v>
      </c>
    </row>
    <row r="20" spans="1:10" ht="24">
      <c r="A20" s="938">
        <v>15</v>
      </c>
      <c r="B20" s="939" t="s">
        <v>2114</v>
      </c>
      <c r="C20" s="940" t="s">
        <v>2075</v>
      </c>
      <c r="D20" s="940"/>
      <c r="E20" s="939" t="s">
        <v>2115</v>
      </c>
      <c r="F20" s="941">
        <v>1</v>
      </c>
      <c r="G20" s="939" t="s">
        <v>2116</v>
      </c>
      <c r="H20" s="939" t="s">
        <v>2075</v>
      </c>
      <c r="I20" s="942" t="s">
        <v>2117</v>
      </c>
      <c r="J20" s="942" t="s">
        <v>2118</v>
      </c>
    </row>
    <row r="21" spans="1:10">
      <c r="A21" s="748">
        <v>16</v>
      </c>
      <c r="B21" s="749" t="s">
        <v>2119</v>
      </c>
      <c r="C21" s="750" t="s">
        <v>2075</v>
      </c>
      <c r="D21" s="750"/>
      <c r="E21" s="749" t="s">
        <v>2075</v>
      </c>
      <c r="F21" s="751" t="s">
        <v>2075</v>
      </c>
      <c r="G21" s="749" t="s">
        <v>2075</v>
      </c>
      <c r="H21" s="749" t="s">
        <v>2075</v>
      </c>
      <c r="I21" s="752" t="s">
        <v>2075</v>
      </c>
      <c r="J21" s="752" t="s">
        <v>2089</v>
      </c>
    </row>
    <row r="22" spans="1:10">
      <c r="A22" s="1141">
        <v>17</v>
      </c>
      <c r="B22" s="1142" t="s">
        <v>2120</v>
      </c>
      <c r="C22" s="1143">
        <v>532000000000</v>
      </c>
      <c r="D22" s="1143" t="s">
        <v>2070</v>
      </c>
      <c r="E22" s="943" t="s">
        <v>2121</v>
      </c>
      <c r="F22" s="944">
        <v>0.52</v>
      </c>
      <c r="G22" s="943" t="s">
        <v>2122</v>
      </c>
      <c r="H22" s="943" t="s">
        <v>671</v>
      </c>
      <c r="I22" s="945" t="s">
        <v>2123</v>
      </c>
      <c r="J22" s="945" t="s">
        <v>2089</v>
      </c>
    </row>
    <row r="23" spans="1:10">
      <c r="A23" s="1141"/>
      <c r="B23" s="1142"/>
      <c r="C23" s="1143"/>
      <c r="D23" s="1143"/>
      <c r="E23" s="946" t="s">
        <v>2124</v>
      </c>
      <c r="F23" s="947">
        <v>0.48</v>
      </c>
      <c r="G23" s="946" t="s">
        <v>2072</v>
      </c>
      <c r="H23" s="946" t="s">
        <v>702</v>
      </c>
      <c r="I23" s="948" t="s">
        <v>2125</v>
      </c>
      <c r="J23" s="948" t="s">
        <v>2089</v>
      </c>
    </row>
    <row r="24" spans="1:10">
      <c r="A24" s="748">
        <v>18</v>
      </c>
      <c r="B24" s="749" t="s">
        <v>2126</v>
      </c>
      <c r="C24" s="750" t="s">
        <v>2075</v>
      </c>
      <c r="D24" s="750"/>
      <c r="E24" s="749" t="s">
        <v>2075</v>
      </c>
      <c r="F24" s="751" t="s">
        <v>2075</v>
      </c>
      <c r="G24" s="749" t="s">
        <v>2075</v>
      </c>
      <c r="H24" s="749" t="s">
        <v>2075</v>
      </c>
      <c r="I24" s="752" t="s">
        <v>2075</v>
      </c>
      <c r="J24" s="752" t="s">
        <v>2089</v>
      </c>
    </row>
    <row r="25" spans="1:10">
      <c r="A25" s="1141">
        <v>19</v>
      </c>
      <c r="B25" s="1142" t="s">
        <v>688</v>
      </c>
      <c r="C25" s="1143" t="s">
        <v>2075</v>
      </c>
      <c r="D25" s="940"/>
      <c r="E25" s="943" t="s">
        <v>2127</v>
      </c>
      <c r="F25" s="944">
        <v>0.92</v>
      </c>
      <c r="G25" s="943" t="s">
        <v>2072</v>
      </c>
      <c r="H25" s="943" t="s">
        <v>702</v>
      </c>
      <c r="I25" s="945" t="s">
        <v>2128</v>
      </c>
      <c r="J25" s="945" t="s">
        <v>2089</v>
      </c>
    </row>
    <row r="26" spans="1:10">
      <c r="A26" s="1141"/>
      <c r="B26" s="1142"/>
      <c r="C26" s="1143"/>
      <c r="D26" s="940"/>
      <c r="E26" s="949" t="s">
        <v>2129</v>
      </c>
      <c r="F26" s="950">
        <v>0.02</v>
      </c>
      <c r="G26" s="949" t="s">
        <v>2072</v>
      </c>
      <c r="H26" s="949" t="s">
        <v>702</v>
      </c>
      <c r="I26" s="951" t="s">
        <v>2130</v>
      </c>
      <c r="J26" s="951" t="s">
        <v>2089</v>
      </c>
    </row>
    <row r="27" spans="1:10">
      <c r="A27" s="1141"/>
      <c r="B27" s="1142"/>
      <c r="C27" s="1143"/>
      <c r="D27" s="940"/>
      <c r="E27" s="949" t="s">
        <v>2131</v>
      </c>
      <c r="F27" s="950">
        <v>0.02</v>
      </c>
      <c r="G27" s="949" t="s">
        <v>2072</v>
      </c>
      <c r="H27" s="949" t="s">
        <v>702</v>
      </c>
      <c r="I27" s="951" t="s">
        <v>2132</v>
      </c>
      <c r="J27" s="951" t="s">
        <v>2089</v>
      </c>
    </row>
    <row r="28" spans="1:10">
      <c r="A28" s="1141"/>
      <c r="B28" s="1142"/>
      <c r="C28" s="1143"/>
      <c r="D28" s="940"/>
      <c r="E28" s="949" t="s">
        <v>2133</v>
      </c>
      <c r="F28" s="950">
        <v>0.02</v>
      </c>
      <c r="G28" s="949" t="s">
        <v>2072</v>
      </c>
      <c r="H28" s="949" t="s">
        <v>702</v>
      </c>
      <c r="I28" s="951" t="s">
        <v>2134</v>
      </c>
      <c r="J28" s="951" t="s">
        <v>2089</v>
      </c>
    </row>
    <row r="29" spans="1:10">
      <c r="A29" s="1141"/>
      <c r="B29" s="1142"/>
      <c r="C29" s="1143"/>
      <c r="D29" s="940"/>
      <c r="E29" s="946" t="s">
        <v>2135</v>
      </c>
      <c r="F29" s="947">
        <v>0.02</v>
      </c>
      <c r="G29" s="946" t="s">
        <v>2072</v>
      </c>
      <c r="H29" s="946" t="s">
        <v>702</v>
      </c>
      <c r="I29" s="948" t="s">
        <v>2136</v>
      </c>
      <c r="J29" s="948" t="s">
        <v>2089</v>
      </c>
    </row>
    <row r="30" spans="1:10">
      <c r="A30" s="748">
        <v>20</v>
      </c>
      <c r="B30" s="749" t="s">
        <v>2137</v>
      </c>
      <c r="C30" s="750" t="s">
        <v>2075</v>
      </c>
      <c r="D30" s="750"/>
      <c r="E30" s="749" t="s">
        <v>2075</v>
      </c>
      <c r="F30" s="751" t="s">
        <v>2075</v>
      </c>
      <c r="G30" s="749" t="s">
        <v>2075</v>
      </c>
      <c r="H30" s="749" t="s">
        <v>2075</v>
      </c>
      <c r="I30" s="752" t="s">
        <v>2075</v>
      </c>
      <c r="J30" s="752" t="s">
        <v>2089</v>
      </c>
    </row>
    <row r="31" spans="1:10">
      <c r="A31" s="938">
        <v>21</v>
      </c>
      <c r="B31" s="939" t="s">
        <v>2138</v>
      </c>
      <c r="C31" s="940" t="s">
        <v>2075</v>
      </c>
      <c r="D31" s="940"/>
      <c r="E31" s="939" t="s">
        <v>2075</v>
      </c>
      <c r="F31" s="941" t="s">
        <v>2075</v>
      </c>
      <c r="G31" s="952" t="s">
        <v>2075</v>
      </c>
      <c r="H31" s="939" t="s">
        <v>2075</v>
      </c>
      <c r="I31" s="942" t="s">
        <v>2075</v>
      </c>
      <c r="J31" s="942" t="s">
        <v>2089</v>
      </c>
    </row>
    <row r="32" spans="1:10">
      <c r="A32" s="748">
        <v>22</v>
      </c>
      <c r="B32" s="749" t="s">
        <v>2139</v>
      </c>
      <c r="C32" s="750" t="s">
        <v>2075</v>
      </c>
      <c r="D32" s="750"/>
      <c r="E32" s="749" t="s">
        <v>2075</v>
      </c>
      <c r="F32" s="751" t="s">
        <v>2075</v>
      </c>
      <c r="G32" s="749" t="s">
        <v>2075</v>
      </c>
      <c r="H32" s="749" t="s">
        <v>2075</v>
      </c>
      <c r="I32" s="752" t="s">
        <v>2075</v>
      </c>
      <c r="J32" s="752" t="s">
        <v>2089</v>
      </c>
    </row>
    <row r="33" spans="1:10">
      <c r="A33" s="938">
        <v>23</v>
      </c>
      <c r="B33" s="939" t="s">
        <v>2140</v>
      </c>
      <c r="C33" s="940" t="s">
        <v>2075</v>
      </c>
      <c r="D33" s="940"/>
      <c r="E33" s="939" t="s">
        <v>2075</v>
      </c>
      <c r="F33" s="941" t="s">
        <v>2075</v>
      </c>
      <c r="G33" s="952" t="s">
        <v>2075</v>
      </c>
      <c r="H33" s="939" t="s">
        <v>2075</v>
      </c>
      <c r="I33" s="942" t="s">
        <v>2075</v>
      </c>
      <c r="J33" s="942" t="s">
        <v>2089</v>
      </c>
    </row>
    <row r="34" spans="1:10">
      <c r="A34" s="748">
        <v>24</v>
      </c>
      <c r="B34" s="749" t="s">
        <v>2141</v>
      </c>
      <c r="C34" s="750" t="s">
        <v>2075</v>
      </c>
      <c r="D34" s="750"/>
      <c r="E34" s="749" t="s">
        <v>2075</v>
      </c>
      <c r="F34" s="751" t="s">
        <v>2075</v>
      </c>
      <c r="G34" s="749" t="s">
        <v>2075</v>
      </c>
      <c r="H34" s="749" t="s">
        <v>2075</v>
      </c>
      <c r="I34" s="752" t="s">
        <v>2075</v>
      </c>
      <c r="J34" s="752" t="s">
        <v>2089</v>
      </c>
    </row>
    <row r="35" spans="1:10">
      <c r="A35" s="938">
        <v>25</v>
      </c>
      <c r="B35" s="939" t="s">
        <v>2142</v>
      </c>
      <c r="C35" s="940" t="s">
        <v>2075</v>
      </c>
      <c r="D35" s="940"/>
      <c r="E35" s="939" t="s">
        <v>2075</v>
      </c>
      <c r="F35" s="941" t="s">
        <v>2075</v>
      </c>
      <c r="G35" s="952" t="s">
        <v>2075</v>
      </c>
      <c r="H35" s="939" t="s">
        <v>2075</v>
      </c>
      <c r="I35" s="942" t="s">
        <v>2075</v>
      </c>
      <c r="J35" s="942" t="s">
        <v>2089</v>
      </c>
    </row>
    <row r="36" spans="1:10">
      <c r="A36" s="748">
        <v>26</v>
      </c>
      <c r="B36" s="749" t="s">
        <v>2143</v>
      </c>
      <c r="C36" s="750" t="s">
        <v>2075</v>
      </c>
      <c r="D36" s="750"/>
      <c r="E36" s="749" t="s">
        <v>2075</v>
      </c>
      <c r="F36" s="751" t="s">
        <v>2075</v>
      </c>
      <c r="G36" s="749" t="s">
        <v>2075</v>
      </c>
      <c r="H36" s="749" t="s">
        <v>2075</v>
      </c>
      <c r="I36" s="752" t="s">
        <v>2075</v>
      </c>
      <c r="J36" s="752" t="s">
        <v>2089</v>
      </c>
    </row>
    <row r="37" spans="1:10">
      <c r="A37" s="938">
        <v>27</v>
      </c>
      <c r="B37" s="939" t="s">
        <v>2144</v>
      </c>
      <c r="C37" s="940" t="s">
        <v>2075</v>
      </c>
      <c r="D37" s="940"/>
      <c r="E37" s="939" t="s">
        <v>2075</v>
      </c>
      <c r="F37" s="941" t="s">
        <v>2075</v>
      </c>
      <c r="G37" s="952" t="s">
        <v>2075</v>
      </c>
      <c r="H37" s="939" t="s">
        <v>2075</v>
      </c>
      <c r="I37" s="942" t="s">
        <v>2075</v>
      </c>
      <c r="J37" s="942" t="s">
        <v>2089</v>
      </c>
    </row>
    <row r="38" spans="1:10">
      <c r="A38" s="748">
        <v>28</v>
      </c>
      <c r="B38" s="749" t="s">
        <v>2145</v>
      </c>
      <c r="C38" s="750" t="s">
        <v>2075</v>
      </c>
      <c r="D38" s="750"/>
      <c r="E38" s="749" t="s">
        <v>2075</v>
      </c>
      <c r="F38" s="751" t="s">
        <v>2075</v>
      </c>
      <c r="G38" s="749" t="s">
        <v>2075</v>
      </c>
      <c r="H38" s="749" t="s">
        <v>2075</v>
      </c>
      <c r="I38" s="752" t="s">
        <v>2075</v>
      </c>
      <c r="J38" s="752" t="s">
        <v>2089</v>
      </c>
    </row>
    <row r="39" spans="1:10">
      <c r="A39" s="938">
        <v>29</v>
      </c>
      <c r="B39" s="939" t="s">
        <v>2146</v>
      </c>
      <c r="C39" s="940" t="s">
        <v>2075</v>
      </c>
      <c r="D39" s="940"/>
      <c r="E39" s="939" t="s">
        <v>2075</v>
      </c>
      <c r="F39" s="941" t="s">
        <v>2075</v>
      </c>
      <c r="G39" s="952" t="s">
        <v>2075</v>
      </c>
      <c r="H39" s="939" t="s">
        <v>2075</v>
      </c>
      <c r="I39" s="942" t="s">
        <v>2075</v>
      </c>
      <c r="J39" s="942" t="s">
        <v>2089</v>
      </c>
    </row>
    <row r="40" spans="1:10">
      <c r="A40" s="1147">
        <v>30</v>
      </c>
      <c r="B40" s="1148" t="s">
        <v>694</v>
      </c>
      <c r="C40" s="1149">
        <v>7683600</v>
      </c>
      <c r="D40" s="1149" t="s">
        <v>2147</v>
      </c>
      <c r="E40" s="753" t="s">
        <v>2148</v>
      </c>
      <c r="F40" s="754">
        <v>0.40179999999999999</v>
      </c>
      <c r="G40" s="753" t="s">
        <v>2078</v>
      </c>
      <c r="H40" s="753" t="s">
        <v>671</v>
      </c>
      <c r="I40" s="755" t="s">
        <v>2149</v>
      </c>
      <c r="J40" s="755" t="s">
        <v>2150</v>
      </c>
    </row>
    <row r="41" spans="1:10" ht="24">
      <c r="A41" s="1147"/>
      <c r="B41" s="1148"/>
      <c r="C41" s="1149"/>
      <c r="D41" s="1149"/>
      <c r="E41" s="756" t="s">
        <v>2151</v>
      </c>
      <c r="F41" s="757">
        <v>0.30159999999999998</v>
      </c>
      <c r="G41" s="756" t="s">
        <v>2082</v>
      </c>
      <c r="H41" s="756" t="s">
        <v>671</v>
      </c>
      <c r="I41" s="758" t="s">
        <v>2083</v>
      </c>
      <c r="J41" s="755" t="s">
        <v>2150</v>
      </c>
    </row>
    <row r="42" spans="1:10">
      <c r="A42" s="1147"/>
      <c r="B42" s="1148"/>
      <c r="C42" s="1149"/>
      <c r="D42" s="1149"/>
      <c r="E42" s="756" t="s">
        <v>2152</v>
      </c>
      <c r="F42" s="757">
        <v>0.21540000000000001</v>
      </c>
      <c r="G42" s="756" t="s">
        <v>2093</v>
      </c>
      <c r="H42" s="756" t="s">
        <v>672</v>
      </c>
      <c r="I42" s="758" t="s">
        <v>2153</v>
      </c>
      <c r="J42" s="755" t="s">
        <v>2150</v>
      </c>
    </row>
    <row r="43" spans="1:10">
      <c r="A43" s="1147"/>
      <c r="B43" s="1148"/>
      <c r="C43" s="1149"/>
      <c r="D43" s="1149"/>
      <c r="E43" s="759" t="s">
        <v>2127</v>
      </c>
      <c r="F43" s="760">
        <v>8.1199999999999994E-2</v>
      </c>
      <c r="G43" s="759" t="s">
        <v>2072</v>
      </c>
      <c r="H43" s="759" t="s">
        <v>702</v>
      </c>
      <c r="I43" s="761" t="s">
        <v>2154</v>
      </c>
      <c r="J43" s="755" t="s">
        <v>2150</v>
      </c>
    </row>
    <row r="44" spans="1:10">
      <c r="A44" s="1141">
        <v>31</v>
      </c>
      <c r="B44" s="1142" t="s">
        <v>2155</v>
      </c>
      <c r="C44" s="1143">
        <v>67855300</v>
      </c>
      <c r="D44" s="1143" t="s">
        <v>2147</v>
      </c>
      <c r="E44" s="943" t="s">
        <v>2148</v>
      </c>
      <c r="F44" s="953">
        <v>0.41060000000000002</v>
      </c>
      <c r="G44" s="943" t="s">
        <v>2078</v>
      </c>
      <c r="H44" s="943" t="s">
        <v>671</v>
      </c>
      <c r="I44" s="945" t="s">
        <v>2149</v>
      </c>
      <c r="J44" s="945" t="s">
        <v>2150</v>
      </c>
    </row>
    <row r="45" spans="1:10" ht="24">
      <c r="A45" s="1141"/>
      <c r="B45" s="1142"/>
      <c r="C45" s="1143"/>
      <c r="D45" s="1143"/>
      <c r="E45" s="949" t="s">
        <v>2151</v>
      </c>
      <c r="F45" s="954">
        <v>0.29770000000000002</v>
      </c>
      <c r="G45" s="949" t="s">
        <v>2082</v>
      </c>
      <c r="H45" s="949" t="s">
        <v>671</v>
      </c>
      <c r="I45" s="951" t="s">
        <v>2083</v>
      </c>
      <c r="J45" s="945" t="s">
        <v>2150</v>
      </c>
    </row>
    <row r="46" spans="1:10">
      <c r="A46" s="1141"/>
      <c r="B46" s="1142"/>
      <c r="C46" s="1143"/>
      <c r="D46" s="1143"/>
      <c r="E46" s="949" t="s">
        <v>2156</v>
      </c>
      <c r="F46" s="954">
        <v>0.21260000000000001</v>
      </c>
      <c r="G46" s="949" t="s">
        <v>2078</v>
      </c>
      <c r="H46" s="949" t="s">
        <v>672</v>
      </c>
      <c r="I46" s="951" t="s">
        <v>2157</v>
      </c>
      <c r="J46" s="945" t="s">
        <v>2150</v>
      </c>
    </row>
    <row r="47" spans="1:10">
      <c r="A47" s="1141"/>
      <c r="B47" s="1142"/>
      <c r="C47" s="1143"/>
      <c r="D47" s="1143"/>
      <c r="E47" s="955" t="s">
        <v>2158</v>
      </c>
      <c r="F47" s="956">
        <v>5.1700000000000003E-2</v>
      </c>
      <c r="G47" s="955" t="s">
        <v>2159</v>
      </c>
      <c r="H47" s="949" t="s">
        <v>672</v>
      </c>
      <c r="I47" s="948" t="s">
        <v>2160</v>
      </c>
      <c r="J47" s="945" t="s">
        <v>2150</v>
      </c>
    </row>
    <row r="48" spans="1:10">
      <c r="A48" s="1141"/>
      <c r="B48" s="1142"/>
      <c r="C48" s="1143"/>
      <c r="D48" s="1143"/>
      <c r="E48" s="946" t="s">
        <v>2127</v>
      </c>
      <c r="F48" s="957">
        <v>2.7400000000000001E-2</v>
      </c>
      <c r="G48" s="946" t="s">
        <v>2072</v>
      </c>
      <c r="H48" s="946" t="s">
        <v>702</v>
      </c>
      <c r="I48" s="948" t="s">
        <v>2161</v>
      </c>
      <c r="J48" s="945" t="s">
        <v>2150</v>
      </c>
    </row>
    <row r="49" spans="1:10">
      <c r="A49" s="1144">
        <v>32</v>
      </c>
      <c r="B49" s="1137" t="s">
        <v>2162</v>
      </c>
      <c r="C49" s="750" t="s">
        <v>2075</v>
      </c>
      <c r="D49" s="750"/>
      <c r="E49" s="749" t="s">
        <v>2091</v>
      </c>
      <c r="F49" s="762">
        <v>0.43030000000000002</v>
      </c>
      <c r="G49" s="1134" t="s">
        <v>2093</v>
      </c>
      <c r="H49" s="49"/>
      <c r="I49" s="1137" t="s">
        <v>2163</v>
      </c>
      <c r="J49" s="1140" t="s">
        <v>2164</v>
      </c>
    </row>
    <row r="50" spans="1:10">
      <c r="A50" s="1145"/>
      <c r="B50" s="1138"/>
      <c r="C50" s="750"/>
      <c r="D50" s="750"/>
      <c r="E50" s="763" t="s">
        <v>2165</v>
      </c>
      <c r="F50" s="764">
        <v>0.30120000000000002</v>
      </c>
      <c r="G50" s="1135"/>
      <c r="H50" s="749" t="s">
        <v>671</v>
      </c>
      <c r="I50" s="1138"/>
      <c r="J50" s="1138"/>
    </row>
    <row r="51" spans="1:10">
      <c r="A51" s="1145"/>
      <c r="B51" s="1138"/>
      <c r="C51" s="750"/>
      <c r="D51" s="750"/>
      <c r="E51" s="763" t="s">
        <v>2166</v>
      </c>
      <c r="F51" s="764">
        <v>0.24540000000000001</v>
      </c>
      <c r="G51" s="1135"/>
      <c r="H51" s="763"/>
      <c r="I51" s="1138"/>
      <c r="J51" s="1138"/>
    </row>
    <row r="52" spans="1:10">
      <c r="A52" s="1146"/>
      <c r="B52" s="1139"/>
      <c r="C52" s="750"/>
      <c r="D52" s="750"/>
      <c r="E52" s="763" t="s">
        <v>656</v>
      </c>
      <c r="F52" s="764">
        <v>2.3199999999999998E-2</v>
      </c>
      <c r="G52" s="1136"/>
      <c r="H52" s="763"/>
      <c r="I52" s="1139"/>
      <c r="J52" s="1139"/>
    </row>
    <row r="53" spans="1:10">
      <c r="A53" s="1141">
        <v>33</v>
      </c>
      <c r="B53" s="1142" t="s">
        <v>2167</v>
      </c>
      <c r="C53" s="1143">
        <v>10000000</v>
      </c>
      <c r="D53" s="1143" t="s">
        <v>2070</v>
      </c>
      <c r="E53" s="943" t="s">
        <v>2085</v>
      </c>
      <c r="F53" s="944">
        <v>0.6</v>
      </c>
      <c r="G53" s="943" t="s">
        <v>2087</v>
      </c>
      <c r="H53" s="943" t="s">
        <v>672</v>
      </c>
      <c r="I53" s="945" t="s">
        <v>2088</v>
      </c>
      <c r="J53" s="945" t="s">
        <v>2089</v>
      </c>
    </row>
    <row r="54" spans="1:10">
      <c r="A54" s="1141"/>
      <c r="B54" s="1142"/>
      <c r="C54" s="1143"/>
      <c r="D54" s="1143"/>
      <c r="E54" s="946" t="s">
        <v>656</v>
      </c>
      <c r="F54" s="958">
        <v>0.4</v>
      </c>
      <c r="G54" s="946" t="s">
        <v>2072</v>
      </c>
      <c r="H54" s="946" t="s">
        <v>672</v>
      </c>
      <c r="I54" s="948" t="s">
        <v>2168</v>
      </c>
      <c r="J54" s="948" t="s">
        <v>2089</v>
      </c>
    </row>
  </sheetData>
  <mergeCells count="24">
    <mergeCell ref="A22:A23"/>
    <mergeCell ref="B22:B23"/>
    <mergeCell ref="C22:C23"/>
    <mergeCell ref="D22:D23"/>
    <mergeCell ref="A25:A29"/>
    <mergeCell ref="B25:B29"/>
    <mergeCell ref="C25:C29"/>
    <mergeCell ref="A40:A43"/>
    <mergeCell ref="B40:B43"/>
    <mergeCell ref="C40:C43"/>
    <mergeCell ref="D40:D43"/>
    <mergeCell ref="A44:A48"/>
    <mergeCell ref="B44:B48"/>
    <mergeCell ref="C44:C48"/>
    <mergeCell ref="D44:D48"/>
    <mergeCell ref="G49:G52"/>
    <mergeCell ref="I49:I52"/>
    <mergeCell ref="J49:J52"/>
    <mergeCell ref="A53:A54"/>
    <mergeCell ref="B53:B54"/>
    <mergeCell ref="C53:C54"/>
    <mergeCell ref="D53:D54"/>
    <mergeCell ref="A49:A52"/>
    <mergeCell ref="B49:B52"/>
  </mergeCells>
  <hyperlinks>
    <hyperlink ref="A2" location="Sommaire!A1" display="Retour au sommaire" xr:uid="{1D202DA7-93E5-437B-B425-1F7A5F1E055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28</vt:i4>
      </vt:variant>
    </vt:vector>
  </HeadingPairs>
  <TitlesOfParts>
    <vt:vector size="28" baseType="lpstr">
      <vt:lpstr>Sommaire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Othman Marzouk</dc:creator>
  <cp:lastModifiedBy>Othman Marzouk</cp:lastModifiedBy>
  <dcterms:created xsi:type="dcterms:W3CDTF">2015-06-05T18:17:20Z</dcterms:created>
  <dcterms:modified xsi:type="dcterms:W3CDTF">2025-06-16T14:45:39Z</dcterms:modified>
</cp:coreProperties>
</file>